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МП КС" sheetId="1" r:id="rId1"/>
    <sheet name="ВМП СДП" sheetId="2" r:id="rId2"/>
  </sheets>
  <externalReferences>
    <externalReference r:id="rId3"/>
    <externalReference r:id="rId4"/>
  </externalReferences>
  <definedNames>
    <definedName name="_xlnm._FilterDatabase" localSheetId="0" hidden="1">'ВМП КС'!$A$8:$AM$110</definedName>
    <definedName name="_xlnm._FilterDatabase" localSheetId="1" hidden="1">'ВМП СДП'!$A$8:$AQ$111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8" localSheetId="1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'[2]1D_Gorin'!#REF!</definedName>
    <definedName name="_xlnm.Print_Titles" localSheetId="0">'ВМП КС'!$B:$C,'ВМП КС'!$4:$7</definedName>
    <definedName name="_xlnm.Print_Titles" localSheetId="1">'ВМП СДП'!$B:$C,'ВМП СДП'!$4:$8</definedName>
    <definedName name="новый" localSheetId="1">'[2]1D_Gorin'!#REF!</definedName>
    <definedName name="ч" localSheetId="1">'[2]1D_Gorin'!#REF!</definedName>
    <definedName name="ы" localSheetId="1">'[2]1D_Gorin'!#REF!</definedName>
  </definedNames>
  <calcPr calcId="145621"/>
</workbook>
</file>

<file path=xl/calcChain.xml><?xml version="1.0" encoding="utf-8"?>
<calcChain xmlns="http://schemas.openxmlformats.org/spreadsheetml/2006/main">
  <c r="P111" i="2" l="1"/>
  <c r="N111" i="2"/>
  <c r="L111" i="2"/>
  <c r="J111" i="2"/>
  <c r="AQ110" i="2"/>
  <c r="AE110" i="2"/>
  <c r="Q110" i="2"/>
  <c r="M110" i="2"/>
  <c r="I110" i="2"/>
  <c r="AM110" i="2" s="1"/>
  <c r="H110" i="2"/>
  <c r="AC110" i="2" s="1"/>
  <c r="EZ109" i="2"/>
  <c r="AR109" i="2"/>
  <c r="I109" i="2"/>
  <c r="AQ109" i="2" s="1"/>
  <c r="H109" i="2"/>
  <c r="AP108" i="2"/>
  <c r="AL108" i="2"/>
  <c r="AJ108" i="2"/>
  <c r="AH108" i="2"/>
  <c r="AF108" i="2"/>
  <c r="AD108" i="2"/>
  <c r="AB108" i="2"/>
  <c r="Z108" i="2"/>
  <c r="Y108" i="2"/>
  <c r="X108" i="2"/>
  <c r="W108" i="2"/>
  <c r="V108" i="2"/>
  <c r="U108" i="2"/>
  <c r="T108" i="2"/>
  <c r="R108" i="2"/>
  <c r="AR107" i="2"/>
  <c r="S107" i="2"/>
  <c r="S106" i="2" s="1"/>
  <c r="I107" i="2"/>
  <c r="H107" i="2"/>
  <c r="AR106" i="2"/>
  <c r="AP106" i="2"/>
  <c r="AN106" i="2"/>
  <c r="AL106" i="2"/>
  <c r="AJ106" i="2"/>
  <c r="AH106" i="2"/>
  <c r="AF106" i="2"/>
  <c r="AD106" i="2"/>
  <c r="AB106" i="2"/>
  <c r="Z106" i="2"/>
  <c r="Y106" i="2"/>
  <c r="X106" i="2"/>
  <c r="W106" i="2"/>
  <c r="V106" i="2"/>
  <c r="U106" i="2"/>
  <c r="T106" i="2"/>
  <c r="R106" i="2"/>
  <c r="AR105" i="2"/>
  <c r="AK105" i="2"/>
  <c r="I105" i="2"/>
  <c r="AQ105" i="2" s="1"/>
  <c r="H105" i="2"/>
  <c r="AI105" i="2" s="1"/>
  <c r="AR104" i="2"/>
  <c r="AR103" i="2" s="1"/>
  <c r="AG104" i="2"/>
  <c r="I104" i="2"/>
  <c r="H104" i="2"/>
  <c r="AP103" i="2"/>
  <c r="AN103" i="2"/>
  <c r="AL103" i="2"/>
  <c r="AJ103" i="2"/>
  <c r="AH103" i="2"/>
  <c r="AF103" i="2"/>
  <c r="AD103" i="2"/>
  <c r="AB103" i="2"/>
  <c r="Z103" i="2"/>
  <c r="Y103" i="2"/>
  <c r="X103" i="2"/>
  <c r="W103" i="2"/>
  <c r="V103" i="2"/>
  <c r="U103" i="2"/>
  <c r="T103" i="2"/>
  <c r="R103" i="2"/>
  <c r="AR101" i="2"/>
  <c r="AO101" i="2"/>
  <c r="AC101" i="2"/>
  <c r="Q101" i="2"/>
  <c r="M101" i="2"/>
  <c r="I101" i="2"/>
  <c r="AM101" i="2" s="1"/>
  <c r="H101" i="2"/>
  <c r="AR100" i="2"/>
  <c r="AR99" i="2" s="1"/>
  <c r="AO100" i="2"/>
  <c r="AC100" i="2"/>
  <c r="O100" i="2"/>
  <c r="I100" i="2"/>
  <c r="H100" i="2"/>
  <c r="AP99" i="2"/>
  <c r="AN99" i="2"/>
  <c r="AL99" i="2"/>
  <c r="AJ99" i="2"/>
  <c r="AH99" i="2"/>
  <c r="AF99" i="2"/>
  <c r="AD99" i="2"/>
  <c r="AC99" i="2"/>
  <c r="AB99" i="2"/>
  <c r="Z99" i="2"/>
  <c r="Y99" i="2"/>
  <c r="X99" i="2"/>
  <c r="W99" i="2"/>
  <c r="V99" i="2"/>
  <c r="U99" i="2"/>
  <c r="T99" i="2"/>
  <c r="R99" i="2"/>
  <c r="AR96" i="2"/>
  <c r="AQ96" i="2"/>
  <c r="AO96" i="2"/>
  <c r="I96" i="2"/>
  <c r="AM96" i="2" s="1"/>
  <c r="H96" i="2"/>
  <c r="AG96" i="2" s="1"/>
  <c r="AR95" i="2"/>
  <c r="AO95" i="2"/>
  <c r="AG95" i="2"/>
  <c r="AE95" i="2"/>
  <c r="AC95" i="2"/>
  <c r="Q95" i="2"/>
  <c r="M95" i="2"/>
  <c r="K95" i="2"/>
  <c r="I95" i="2"/>
  <c r="H95" i="2"/>
  <c r="S95" i="2" s="1"/>
  <c r="AR94" i="2"/>
  <c r="AI94" i="2"/>
  <c r="AG94" i="2"/>
  <c r="AC94" i="2"/>
  <c r="Q94" i="2"/>
  <c r="O94" i="2"/>
  <c r="M94" i="2"/>
  <c r="K94" i="2"/>
  <c r="I94" i="2"/>
  <c r="H94" i="2"/>
  <c r="S94" i="2" s="1"/>
  <c r="AR93" i="2"/>
  <c r="AQ93" i="2"/>
  <c r="AO93" i="2"/>
  <c r="AG93" i="2"/>
  <c r="AG91" i="2" s="1"/>
  <c r="I93" i="2"/>
  <c r="AM93" i="2" s="1"/>
  <c r="H93" i="2"/>
  <c r="AA93" i="2" s="1"/>
  <c r="AR92" i="2"/>
  <c r="AR91" i="2" s="1"/>
  <c r="AG92" i="2"/>
  <c r="AE92" i="2"/>
  <c r="AC92" i="2"/>
  <c r="Q92" i="2"/>
  <c r="M92" i="2"/>
  <c r="K92" i="2"/>
  <c r="I92" i="2"/>
  <c r="H92" i="2"/>
  <c r="S92" i="2" s="1"/>
  <c r="AP91" i="2"/>
  <c r="AN91" i="2"/>
  <c r="AL91" i="2"/>
  <c r="AJ91" i="2"/>
  <c r="AH91" i="2"/>
  <c r="AF91" i="2"/>
  <c r="AD91" i="2"/>
  <c r="AB91" i="2"/>
  <c r="Z91" i="2"/>
  <c r="Y91" i="2"/>
  <c r="X91" i="2"/>
  <c r="W91" i="2"/>
  <c r="V91" i="2"/>
  <c r="U91" i="2"/>
  <c r="T91" i="2"/>
  <c r="R91" i="2"/>
  <c r="AR90" i="2"/>
  <c r="AK90" i="2"/>
  <c r="I90" i="2"/>
  <c r="AM90" i="2" s="1"/>
  <c r="H90" i="2"/>
  <c r="AR89" i="2"/>
  <c r="I89" i="2"/>
  <c r="H89" i="2"/>
  <c r="AR88" i="2"/>
  <c r="AP88" i="2"/>
  <c r="AN88" i="2"/>
  <c r="AL88" i="2"/>
  <c r="AJ88" i="2"/>
  <c r="AH88" i="2"/>
  <c r="AF88" i="2"/>
  <c r="AD88" i="2"/>
  <c r="AB88" i="2"/>
  <c r="Z88" i="2"/>
  <c r="Y88" i="2"/>
  <c r="X88" i="2"/>
  <c r="W88" i="2"/>
  <c r="V88" i="2"/>
  <c r="U88" i="2"/>
  <c r="T88" i="2"/>
  <c r="R88" i="2"/>
  <c r="I83" i="2"/>
  <c r="H83" i="2"/>
  <c r="AR82" i="2"/>
  <c r="AK82" i="2"/>
  <c r="I82" i="2"/>
  <c r="AM82" i="2" s="1"/>
  <c r="H82" i="2"/>
  <c r="AR81" i="2"/>
  <c r="I81" i="2"/>
  <c r="H81" i="2"/>
  <c r="AR80" i="2"/>
  <c r="I80" i="2"/>
  <c r="H80" i="2"/>
  <c r="AR79" i="2"/>
  <c r="S79" i="2"/>
  <c r="I79" i="2"/>
  <c r="AM79" i="2" s="1"/>
  <c r="H79" i="2"/>
  <c r="AA79" i="2" s="1"/>
  <c r="AR78" i="2"/>
  <c r="AK78" i="2"/>
  <c r="S78" i="2"/>
  <c r="I78" i="2"/>
  <c r="AM78" i="2" s="1"/>
  <c r="H78" i="2"/>
  <c r="AA78" i="2" s="1"/>
  <c r="AR77" i="2"/>
  <c r="AM77" i="2"/>
  <c r="I77" i="2"/>
  <c r="AK77" i="2" s="1"/>
  <c r="H77" i="2"/>
  <c r="S77" i="2" s="1"/>
  <c r="AR76" i="2"/>
  <c r="AK76" i="2"/>
  <c r="I76" i="2"/>
  <c r="AM76" i="2" s="1"/>
  <c r="H76" i="2"/>
  <c r="AR75" i="2"/>
  <c r="I75" i="2"/>
  <c r="H75" i="2"/>
  <c r="AR74" i="2"/>
  <c r="I74" i="2"/>
  <c r="H74" i="2"/>
  <c r="AR73" i="2"/>
  <c r="S73" i="2"/>
  <c r="I73" i="2"/>
  <c r="AM73" i="2" s="1"/>
  <c r="H73" i="2"/>
  <c r="AA73" i="2" s="1"/>
  <c r="AR72" i="2"/>
  <c r="AK72" i="2"/>
  <c r="S72" i="2"/>
  <c r="I72" i="2"/>
  <c r="AM72" i="2" s="1"/>
  <c r="H72" i="2"/>
  <c r="AA72" i="2" s="1"/>
  <c r="AR71" i="2"/>
  <c r="AM71" i="2"/>
  <c r="I71" i="2"/>
  <c r="AK71" i="2" s="1"/>
  <c r="H71" i="2"/>
  <c r="S71" i="2" s="1"/>
  <c r="AR70" i="2"/>
  <c r="AK70" i="2"/>
  <c r="I70" i="2"/>
  <c r="AM70" i="2" s="1"/>
  <c r="H70" i="2"/>
  <c r="AR69" i="2"/>
  <c r="I69" i="2"/>
  <c r="H69" i="2"/>
  <c r="AR68" i="2"/>
  <c r="AK68" i="2"/>
  <c r="AG68" i="2"/>
  <c r="AA68" i="2"/>
  <c r="I68" i="2"/>
  <c r="AM68" i="2" s="1"/>
  <c r="H68" i="2"/>
  <c r="AR67" i="2"/>
  <c r="AM67" i="2"/>
  <c r="AK67" i="2"/>
  <c r="AG67" i="2"/>
  <c r="I67" i="2"/>
  <c r="H67" i="2"/>
  <c r="AR66" i="2"/>
  <c r="I66" i="2"/>
  <c r="AM66" i="2" s="1"/>
  <c r="H66" i="2"/>
  <c r="AG66" i="2" s="1"/>
  <c r="AR65" i="2"/>
  <c r="AP65" i="2"/>
  <c r="AN65" i="2"/>
  <c r="AL65" i="2"/>
  <c r="AJ65" i="2"/>
  <c r="AH65" i="2"/>
  <c r="AF65" i="2"/>
  <c r="AD65" i="2"/>
  <c r="AB65" i="2"/>
  <c r="Z65" i="2"/>
  <c r="Y65" i="2"/>
  <c r="X65" i="2"/>
  <c r="W65" i="2"/>
  <c r="V65" i="2"/>
  <c r="U65" i="2"/>
  <c r="T65" i="2"/>
  <c r="R65" i="2"/>
  <c r="I65" i="2"/>
  <c r="H65" i="2"/>
  <c r="AR64" i="2"/>
  <c r="AK64" i="2"/>
  <c r="AK63" i="2" s="1"/>
  <c r="I64" i="2"/>
  <c r="H64" i="2"/>
  <c r="AA64" i="2" s="1"/>
  <c r="AA63" i="2" s="1"/>
  <c r="AR63" i="2"/>
  <c r="AP63" i="2"/>
  <c r="AN63" i="2"/>
  <c r="AL63" i="2"/>
  <c r="AJ63" i="2"/>
  <c r="AH63" i="2"/>
  <c r="AF63" i="2"/>
  <c r="AD63" i="2"/>
  <c r="AB63" i="2"/>
  <c r="Z63" i="2"/>
  <c r="Y63" i="2"/>
  <c r="X63" i="2"/>
  <c r="W63" i="2"/>
  <c r="V63" i="2"/>
  <c r="U63" i="2"/>
  <c r="T63" i="2"/>
  <c r="R63" i="2"/>
  <c r="I63" i="2"/>
  <c r="H63" i="2"/>
  <c r="I60" i="2"/>
  <c r="H60" i="2"/>
  <c r="AR59" i="2"/>
  <c r="AO59" i="2"/>
  <c r="AE59" i="2"/>
  <c r="I59" i="2"/>
  <c r="H59" i="2"/>
  <c r="AR58" i="2"/>
  <c r="AE58" i="2"/>
  <c r="AC58" i="2"/>
  <c r="AA58" i="2"/>
  <c r="M58" i="2"/>
  <c r="I58" i="2"/>
  <c r="AO58" i="2" s="1"/>
  <c r="H58" i="2"/>
  <c r="AR57" i="2"/>
  <c r="AI57" i="2"/>
  <c r="AG57" i="2"/>
  <c r="AE57" i="2"/>
  <c r="AC57" i="2"/>
  <c r="Q57" i="2"/>
  <c r="O57" i="2"/>
  <c r="M57" i="2"/>
  <c r="K57" i="2"/>
  <c r="I57" i="2"/>
  <c r="AO57" i="2" s="1"/>
  <c r="H57" i="2"/>
  <c r="S57" i="2" s="1"/>
  <c r="AR56" i="2"/>
  <c r="AI56" i="2"/>
  <c r="AG56" i="2"/>
  <c r="AC56" i="2"/>
  <c r="Q56" i="2"/>
  <c r="O56" i="2"/>
  <c r="M56" i="2"/>
  <c r="I56" i="2"/>
  <c r="H56" i="2"/>
  <c r="S56" i="2" s="1"/>
  <c r="AR55" i="2"/>
  <c r="AR54" i="2" s="1"/>
  <c r="AC55" i="2"/>
  <c r="AA55" i="2"/>
  <c r="Q55" i="2"/>
  <c r="I55" i="2"/>
  <c r="AM55" i="2" s="1"/>
  <c r="H55" i="2"/>
  <c r="AP54" i="2"/>
  <c r="AN54" i="2"/>
  <c r="AL54" i="2"/>
  <c r="AJ54" i="2"/>
  <c r="AH54" i="2"/>
  <c r="AF54" i="2"/>
  <c r="AD54" i="2"/>
  <c r="AB54" i="2"/>
  <c r="Z54" i="2"/>
  <c r="Y54" i="2"/>
  <c r="X54" i="2"/>
  <c r="W54" i="2"/>
  <c r="V54" i="2"/>
  <c r="U54" i="2"/>
  <c r="T54" i="2"/>
  <c r="R54" i="2"/>
  <c r="I54" i="2"/>
  <c r="H54" i="2"/>
  <c r="AR52" i="2"/>
  <c r="AQ52" i="2"/>
  <c r="AC52" i="2"/>
  <c r="AA52" i="2"/>
  <c r="M52" i="2"/>
  <c r="I52" i="2"/>
  <c r="AM52" i="2" s="1"/>
  <c r="H52" i="2"/>
  <c r="AR51" i="2"/>
  <c r="AO51" i="2"/>
  <c r="AI51" i="2"/>
  <c r="AG51" i="2"/>
  <c r="AE51" i="2"/>
  <c r="AC51" i="2"/>
  <c r="Q51" i="2"/>
  <c r="O51" i="2"/>
  <c r="M51" i="2"/>
  <c r="K51" i="2"/>
  <c r="I51" i="2"/>
  <c r="H51" i="2"/>
  <c r="S51" i="2" s="1"/>
  <c r="AR50" i="2"/>
  <c r="AR49" i="2" s="1"/>
  <c r="AO50" i="2"/>
  <c r="AI50" i="2"/>
  <c r="AG50" i="2"/>
  <c r="AC50" i="2"/>
  <c r="Q50" i="2"/>
  <c r="O50" i="2"/>
  <c r="M50" i="2"/>
  <c r="I50" i="2"/>
  <c r="H50" i="2"/>
  <c r="S50" i="2" s="1"/>
  <c r="AP49" i="2"/>
  <c r="AN49" i="2"/>
  <c r="AL49" i="2"/>
  <c r="AJ49" i="2"/>
  <c r="AH49" i="2"/>
  <c r="AF49" i="2"/>
  <c r="AD49" i="2"/>
  <c r="AB49" i="2"/>
  <c r="Z49" i="2"/>
  <c r="Y49" i="2"/>
  <c r="X49" i="2"/>
  <c r="W49" i="2"/>
  <c r="V49" i="2"/>
  <c r="U49" i="2"/>
  <c r="T49" i="2"/>
  <c r="R49" i="2"/>
  <c r="I49" i="2"/>
  <c r="H49" i="2"/>
  <c r="AR48" i="2"/>
  <c r="AQ48" i="2"/>
  <c r="AO48" i="2"/>
  <c r="I48" i="2"/>
  <c r="AM48" i="2" s="1"/>
  <c r="H48" i="2"/>
  <c r="AA48" i="2" s="1"/>
  <c r="AR47" i="2"/>
  <c r="AR45" i="2" s="1"/>
  <c r="AQ47" i="2"/>
  <c r="AC47" i="2"/>
  <c r="AA47" i="2"/>
  <c r="K47" i="2"/>
  <c r="I47" i="2"/>
  <c r="H47" i="2"/>
  <c r="AR46" i="2"/>
  <c r="AQ46" i="2"/>
  <c r="AQ45" i="2" s="1"/>
  <c r="AO46" i="2"/>
  <c r="AI46" i="2"/>
  <c r="AA46" i="2"/>
  <c r="O46" i="2"/>
  <c r="K46" i="2"/>
  <c r="I46" i="2"/>
  <c r="AM46" i="2" s="1"/>
  <c r="H46" i="2"/>
  <c r="M46" i="2" s="1"/>
  <c r="AP45" i="2"/>
  <c r="AN45" i="2"/>
  <c r="AL45" i="2"/>
  <c r="AJ45" i="2"/>
  <c r="AH45" i="2"/>
  <c r="AF45" i="2"/>
  <c r="AD45" i="2"/>
  <c r="AB45" i="2"/>
  <c r="Z45" i="2"/>
  <c r="Y45" i="2"/>
  <c r="X45" i="2"/>
  <c r="W45" i="2"/>
  <c r="V45" i="2"/>
  <c r="U45" i="2"/>
  <c r="T45" i="2"/>
  <c r="R45" i="2"/>
  <c r="I45" i="2"/>
  <c r="H45" i="2"/>
  <c r="AR44" i="2"/>
  <c r="AO44" i="2"/>
  <c r="AI44" i="2"/>
  <c r="AG44" i="2"/>
  <c r="AE44" i="2"/>
  <c r="AC44" i="2"/>
  <c r="Q44" i="2"/>
  <c r="O44" i="2"/>
  <c r="M44" i="2"/>
  <c r="K44" i="2"/>
  <c r="I44" i="2"/>
  <c r="H44" i="2"/>
  <c r="S44" i="2" s="1"/>
  <c r="AR43" i="2"/>
  <c r="AO43" i="2"/>
  <c r="AI43" i="2"/>
  <c r="AG43" i="2"/>
  <c r="AC43" i="2"/>
  <c r="Q43" i="2"/>
  <c r="O43" i="2"/>
  <c r="M43" i="2"/>
  <c r="I43" i="2"/>
  <c r="H43" i="2"/>
  <c r="S43" i="2" s="1"/>
  <c r="AR42" i="2"/>
  <c r="I42" i="2"/>
  <c r="AM42" i="2" s="1"/>
  <c r="H42" i="2"/>
  <c r="AC42" i="2" s="1"/>
  <c r="AR41" i="2"/>
  <c r="AO41" i="2"/>
  <c r="AG41" i="2"/>
  <c r="AE41" i="2"/>
  <c r="AC41" i="2"/>
  <c r="Q41" i="2"/>
  <c r="M41" i="2"/>
  <c r="K41" i="2"/>
  <c r="I41" i="2"/>
  <c r="H41" i="2"/>
  <c r="S41" i="2" s="1"/>
  <c r="AR40" i="2"/>
  <c r="AO40" i="2"/>
  <c r="AI40" i="2"/>
  <c r="AG40" i="2"/>
  <c r="AC40" i="2"/>
  <c r="Q40" i="2"/>
  <c r="O40" i="2"/>
  <c r="M40" i="2"/>
  <c r="I40" i="2"/>
  <c r="H40" i="2"/>
  <c r="S40" i="2" s="1"/>
  <c r="AR39" i="2"/>
  <c r="AR37" i="2" s="1"/>
  <c r="AO39" i="2"/>
  <c r="I39" i="2"/>
  <c r="AM39" i="2" s="1"/>
  <c r="H39" i="2"/>
  <c r="AC39" i="2" s="1"/>
  <c r="AR38" i="2"/>
  <c r="AI38" i="2"/>
  <c r="AG38" i="2"/>
  <c r="AE38" i="2"/>
  <c r="AC38" i="2"/>
  <c r="Q38" i="2"/>
  <c r="O38" i="2"/>
  <c r="M38" i="2"/>
  <c r="K38" i="2"/>
  <c r="I38" i="2"/>
  <c r="AO38" i="2" s="1"/>
  <c r="H38" i="2"/>
  <c r="S38" i="2" s="1"/>
  <c r="AP37" i="2"/>
  <c r="AN37" i="2"/>
  <c r="AL37" i="2"/>
  <c r="AJ37" i="2"/>
  <c r="AH37" i="2"/>
  <c r="AF37" i="2"/>
  <c r="AD37" i="2"/>
  <c r="AB37" i="2"/>
  <c r="Z37" i="2"/>
  <c r="Y37" i="2"/>
  <c r="X37" i="2"/>
  <c r="W37" i="2"/>
  <c r="V37" i="2"/>
  <c r="U37" i="2"/>
  <c r="T37" i="2"/>
  <c r="R37" i="2"/>
  <c r="I37" i="2"/>
  <c r="H37" i="2"/>
  <c r="AR36" i="2"/>
  <c r="I36" i="2"/>
  <c r="H36" i="2"/>
  <c r="AC36" i="2" s="1"/>
  <c r="AR35" i="2"/>
  <c r="AQ35" i="2"/>
  <c r="AA35" i="2"/>
  <c r="I35" i="2"/>
  <c r="AM35" i="2" s="1"/>
  <c r="H35" i="2"/>
  <c r="O35" i="2" s="1"/>
  <c r="AP34" i="2"/>
  <c r="AN34" i="2"/>
  <c r="AL34" i="2"/>
  <c r="AJ34" i="2"/>
  <c r="AH34" i="2"/>
  <c r="AF34" i="2"/>
  <c r="AD34" i="2"/>
  <c r="AB34" i="2"/>
  <c r="Z34" i="2"/>
  <c r="Y34" i="2"/>
  <c r="X34" i="2"/>
  <c r="W34" i="2"/>
  <c r="V34" i="2"/>
  <c r="U34" i="2"/>
  <c r="T34" i="2"/>
  <c r="R34" i="2"/>
  <c r="I34" i="2"/>
  <c r="H34" i="2"/>
  <c r="AR33" i="2"/>
  <c r="AO33" i="2"/>
  <c r="AG33" i="2"/>
  <c r="AE33" i="2"/>
  <c r="AC33" i="2"/>
  <c r="Q33" i="2"/>
  <c r="M33" i="2"/>
  <c r="K33" i="2"/>
  <c r="I33" i="2"/>
  <c r="H33" i="2"/>
  <c r="S33" i="2" s="1"/>
  <c r="AR32" i="2"/>
  <c r="AO32" i="2"/>
  <c r="AI32" i="2"/>
  <c r="AG32" i="2"/>
  <c r="AE32" i="2"/>
  <c r="AC32" i="2"/>
  <c r="Q32" i="2"/>
  <c r="O32" i="2"/>
  <c r="M32" i="2"/>
  <c r="K32" i="2"/>
  <c r="I32" i="2"/>
  <c r="H32" i="2"/>
  <c r="S32" i="2" s="1"/>
  <c r="AR31" i="2"/>
  <c r="AQ31" i="2"/>
  <c r="Q31" i="2"/>
  <c r="M31" i="2"/>
  <c r="I31" i="2"/>
  <c r="AM31" i="2" s="1"/>
  <c r="H31" i="2"/>
  <c r="AC31" i="2" s="1"/>
  <c r="AR30" i="2"/>
  <c r="AG30" i="2"/>
  <c r="AE30" i="2"/>
  <c r="AC30" i="2"/>
  <c r="Q30" i="2"/>
  <c r="M30" i="2"/>
  <c r="K30" i="2"/>
  <c r="I30" i="2"/>
  <c r="H30" i="2"/>
  <c r="S30" i="2" s="1"/>
  <c r="AR29" i="2"/>
  <c r="AO29" i="2"/>
  <c r="AI29" i="2"/>
  <c r="AG29" i="2"/>
  <c r="AC29" i="2"/>
  <c r="Q29" i="2"/>
  <c r="O29" i="2"/>
  <c r="M29" i="2"/>
  <c r="I29" i="2"/>
  <c r="H29" i="2"/>
  <c r="S29" i="2" s="1"/>
  <c r="AR28" i="2"/>
  <c r="AR27" i="2" s="1"/>
  <c r="AQ28" i="2"/>
  <c r="Q28" i="2"/>
  <c r="M28" i="2"/>
  <c r="I28" i="2"/>
  <c r="AM28" i="2" s="1"/>
  <c r="H28" i="2"/>
  <c r="AC28" i="2" s="1"/>
  <c r="AC27" i="2" s="1"/>
  <c r="AP27" i="2"/>
  <c r="AN27" i="2"/>
  <c r="AL27" i="2"/>
  <c r="AJ27" i="2"/>
  <c r="AH27" i="2"/>
  <c r="AF27" i="2"/>
  <c r="AD27" i="2"/>
  <c r="AB27" i="2"/>
  <c r="Z27" i="2"/>
  <c r="Y27" i="2"/>
  <c r="X27" i="2"/>
  <c r="W27" i="2"/>
  <c r="V27" i="2"/>
  <c r="U27" i="2"/>
  <c r="T27" i="2"/>
  <c r="R27" i="2"/>
  <c r="I27" i="2"/>
  <c r="H27" i="2"/>
  <c r="AR26" i="2"/>
  <c r="AQ26" i="2"/>
  <c r="AI26" i="2"/>
  <c r="M26" i="2"/>
  <c r="K26" i="2"/>
  <c r="I26" i="2"/>
  <c r="AM26" i="2" s="1"/>
  <c r="H26" i="2"/>
  <c r="AE26" i="2" s="1"/>
  <c r="AR25" i="2"/>
  <c r="AQ25" i="2"/>
  <c r="AO25" i="2"/>
  <c r="AI25" i="2"/>
  <c r="AI24" i="2" s="1"/>
  <c r="AA25" i="2"/>
  <c r="Q25" i="2"/>
  <c r="O25" i="2"/>
  <c r="K25" i="2"/>
  <c r="I25" i="2"/>
  <c r="AM25" i="2" s="1"/>
  <c r="H25" i="2"/>
  <c r="AR24" i="2"/>
  <c r="AP24" i="2"/>
  <c r="AN24" i="2"/>
  <c r="AM24" i="2"/>
  <c r="AL24" i="2"/>
  <c r="AJ24" i="2"/>
  <c r="AH24" i="2"/>
  <c r="AF24" i="2"/>
  <c r="AD24" i="2"/>
  <c r="AB24" i="2"/>
  <c r="Z24" i="2"/>
  <c r="Y24" i="2"/>
  <c r="X24" i="2"/>
  <c r="W24" i="2"/>
  <c r="V24" i="2"/>
  <c r="U24" i="2"/>
  <c r="T24" i="2"/>
  <c r="R24" i="2"/>
  <c r="I24" i="2"/>
  <c r="H24" i="2"/>
  <c r="AR23" i="2"/>
  <c r="AR22" i="2" s="1"/>
  <c r="AI23" i="2"/>
  <c r="AI22" i="2" s="1"/>
  <c r="AG23" i="2"/>
  <c r="AG22" i="2" s="1"/>
  <c r="AE23" i="2"/>
  <c r="AE22" i="2" s="1"/>
  <c r="AC23" i="2"/>
  <c r="AC22" i="2" s="1"/>
  <c r="Q23" i="2"/>
  <c r="O23" i="2"/>
  <c r="M23" i="2"/>
  <c r="K23" i="2"/>
  <c r="I23" i="2"/>
  <c r="AM23" i="2" s="1"/>
  <c r="AM22" i="2" s="1"/>
  <c r="H23" i="2"/>
  <c r="S23" i="2" s="1"/>
  <c r="AP22" i="2"/>
  <c r="AN22" i="2"/>
  <c r="AL22" i="2"/>
  <c r="AJ22" i="2"/>
  <c r="AH22" i="2"/>
  <c r="AF22" i="2"/>
  <c r="AD22" i="2"/>
  <c r="AB22" i="2"/>
  <c r="Z22" i="2"/>
  <c r="Y22" i="2"/>
  <c r="X22" i="2"/>
  <c r="W22" i="2"/>
  <c r="V22" i="2"/>
  <c r="U22" i="2"/>
  <c r="T22" i="2"/>
  <c r="S22" i="2"/>
  <c r="R22" i="2"/>
  <c r="I22" i="2"/>
  <c r="H22" i="2"/>
  <c r="AR21" i="2"/>
  <c r="AQ21" i="2"/>
  <c r="AQ20" i="2" s="1"/>
  <c r="AG21" i="2"/>
  <c r="AG20" i="2" s="1"/>
  <c r="AE21" i="2"/>
  <c r="M21" i="2"/>
  <c r="K21" i="2"/>
  <c r="I21" i="2"/>
  <c r="AM21" i="2" s="1"/>
  <c r="H21" i="2"/>
  <c r="S21" i="2" s="1"/>
  <c r="AR20" i="2"/>
  <c r="AP20" i="2"/>
  <c r="AN20" i="2"/>
  <c r="AM20" i="2"/>
  <c r="AL20" i="2"/>
  <c r="AJ20" i="2"/>
  <c r="AH20" i="2"/>
  <c r="AF20" i="2"/>
  <c r="AE20" i="2"/>
  <c r="AD20" i="2"/>
  <c r="AB20" i="2"/>
  <c r="Z20" i="2"/>
  <c r="Y20" i="2"/>
  <c r="X20" i="2"/>
  <c r="W20" i="2"/>
  <c r="V20" i="2"/>
  <c r="U20" i="2"/>
  <c r="T20" i="2"/>
  <c r="S20" i="2"/>
  <c r="R20" i="2"/>
  <c r="I20" i="2"/>
  <c r="H20" i="2"/>
  <c r="AR19" i="2"/>
  <c r="AO19" i="2"/>
  <c r="AI19" i="2"/>
  <c r="AE19" i="2"/>
  <c r="Q19" i="2"/>
  <c r="O19" i="2"/>
  <c r="M19" i="2"/>
  <c r="I19" i="2"/>
  <c r="AM19" i="2" s="1"/>
  <c r="H19" i="2"/>
  <c r="AA19" i="2" s="1"/>
  <c r="AR18" i="2"/>
  <c r="AR17" i="2" s="1"/>
  <c r="AQ18" i="2"/>
  <c r="AO18" i="2"/>
  <c r="AG18" i="2"/>
  <c r="Q18" i="2"/>
  <c r="O18" i="2"/>
  <c r="K18" i="2"/>
  <c r="I18" i="2"/>
  <c r="AM18" i="2" s="1"/>
  <c r="AM17" i="2" s="1"/>
  <c r="H18" i="2"/>
  <c r="AA18" i="2" s="1"/>
  <c r="AA17" i="2" s="1"/>
  <c r="AP17" i="2"/>
  <c r="AN17" i="2"/>
  <c r="AL17" i="2"/>
  <c r="AJ17" i="2"/>
  <c r="AH17" i="2"/>
  <c r="AF17" i="2"/>
  <c r="AD17" i="2"/>
  <c r="AB17" i="2"/>
  <c r="Z17" i="2"/>
  <c r="Y17" i="2"/>
  <c r="X17" i="2"/>
  <c r="W17" i="2"/>
  <c r="V17" i="2"/>
  <c r="U17" i="2"/>
  <c r="T17" i="2"/>
  <c r="R17" i="2"/>
  <c r="I17" i="2"/>
  <c r="H17" i="2"/>
  <c r="AR16" i="2"/>
  <c r="AR15" i="2" s="1"/>
  <c r="O16" i="2"/>
  <c r="K16" i="2"/>
  <c r="I16" i="2"/>
  <c r="H16" i="2"/>
  <c r="S16" i="2" s="1"/>
  <c r="S15" i="2" s="1"/>
  <c r="AP15" i="2"/>
  <c r="AN15" i="2"/>
  <c r="AL15" i="2"/>
  <c r="AJ15" i="2"/>
  <c r="AH15" i="2"/>
  <c r="AF15" i="2"/>
  <c r="AD15" i="2"/>
  <c r="AB15" i="2"/>
  <c r="Z15" i="2"/>
  <c r="Y15" i="2"/>
  <c r="X15" i="2"/>
  <c r="W15" i="2"/>
  <c r="V15" i="2"/>
  <c r="U15" i="2"/>
  <c r="T15" i="2"/>
  <c r="R15" i="2"/>
  <c r="I15" i="2"/>
  <c r="H15" i="2"/>
  <c r="I13" i="2"/>
  <c r="H13" i="2"/>
  <c r="AR12" i="2"/>
  <c r="AG12" i="2"/>
  <c r="AE12" i="2"/>
  <c r="O12" i="2"/>
  <c r="M12" i="2"/>
  <c r="I12" i="2"/>
  <c r="AM12" i="2" s="1"/>
  <c r="H12" i="2"/>
  <c r="AC12" i="2" s="1"/>
  <c r="AR11" i="2"/>
  <c r="AO11" i="2"/>
  <c r="AG11" i="2"/>
  <c r="AG10" i="2" s="1"/>
  <c r="O11" i="2"/>
  <c r="M11" i="2"/>
  <c r="I11" i="2"/>
  <c r="AM11" i="2" s="1"/>
  <c r="AM10" i="2" s="1"/>
  <c r="H11" i="2"/>
  <c r="AC11" i="2" s="1"/>
  <c r="AC10" i="2" s="1"/>
  <c r="AP10" i="2"/>
  <c r="AN10" i="2"/>
  <c r="AL10" i="2"/>
  <c r="AJ10" i="2"/>
  <c r="AH10" i="2"/>
  <c r="AF10" i="2"/>
  <c r="AD10" i="2"/>
  <c r="AB10" i="2"/>
  <c r="Z10" i="2"/>
  <c r="Z111" i="2" s="1"/>
  <c r="Y10" i="2"/>
  <c r="X10" i="2"/>
  <c r="W10" i="2"/>
  <c r="V10" i="2"/>
  <c r="U10" i="2"/>
  <c r="T10" i="2"/>
  <c r="T111" i="2" s="1"/>
  <c r="R10" i="2"/>
  <c r="AB111" i="2" l="1"/>
  <c r="AQ11" i="2"/>
  <c r="AO24" i="2"/>
  <c r="AM36" i="2"/>
  <c r="AO36" i="2"/>
  <c r="AI36" i="2"/>
  <c r="AA54" i="2"/>
  <c r="S59" i="2"/>
  <c r="Q59" i="2"/>
  <c r="AI59" i="2"/>
  <c r="K59" i="2"/>
  <c r="AA16" i="2"/>
  <c r="AA15" i="2" s="1"/>
  <c r="AC18" i="2"/>
  <c r="AI21" i="2"/>
  <c r="AI20" i="2" s="1"/>
  <c r="O26" i="2"/>
  <c r="AA28" i="2"/>
  <c r="AA31" i="2"/>
  <c r="AQ36" i="2"/>
  <c r="AQ34" i="2" s="1"/>
  <c r="M39" i="2"/>
  <c r="AS39" i="2" s="1"/>
  <c r="AQ42" i="2"/>
  <c r="AE46" i="2"/>
  <c r="S47" i="2"/>
  <c r="Q47" i="2"/>
  <c r="AG47" i="2"/>
  <c r="M47" i="2"/>
  <c r="AE47" i="2"/>
  <c r="S52" i="2"/>
  <c r="AI52" i="2"/>
  <c r="AI49" i="2" s="1"/>
  <c r="O52" i="2"/>
  <c r="AE52" i="2"/>
  <c r="K52" i="2"/>
  <c r="AG52" i="2"/>
  <c r="AG49" i="2" s="1"/>
  <c r="AM56" i="2"/>
  <c r="AQ56" i="2"/>
  <c r="AM59" i="2"/>
  <c r="AQ59" i="2"/>
  <c r="AA80" i="2"/>
  <c r="S80" i="2"/>
  <c r="AE11" i="2"/>
  <c r="AK12" i="2"/>
  <c r="AC16" i="2"/>
  <c r="AC15" i="2" s="1"/>
  <c r="AE18" i="2"/>
  <c r="AE17" i="2" s="1"/>
  <c r="AC19" i="2"/>
  <c r="Q21" i="2"/>
  <c r="AO21" i="2"/>
  <c r="AO20" i="2" s="1"/>
  <c r="AA26" i="2"/>
  <c r="AA24" i="2" s="1"/>
  <c r="AM29" i="2"/>
  <c r="AQ29" i="2"/>
  <c r="AM32" i="2"/>
  <c r="AQ32" i="2"/>
  <c r="AM33" i="2"/>
  <c r="AQ33" i="2"/>
  <c r="K35" i="2"/>
  <c r="AI35" i="2"/>
  <c r="AI34" i="2" s="1"/>
  <c r="O36" i="2"/>
  <c r="Q39" i="2"/>
  <c r="AM41" i="2"/>
  <c r="AQ41" i="2"/>
  <c r="Q42" i="2"/>
  <c r="AM44" i="2"/>
  <c r="AQ44" i="2"/>
  <c r="AG46" i="2"/>
  <c r="AM47" i="2"/>
  <c r="AO47" i="2"/>
  <c r="AO45" i="2" s="1"/>
  <c r="AI47" i="2"/>
  <c r="O48" i="2"/>
  <c r="AM51" i="2"/>
  <c r="AQ51" i="2"/>
  <c r="AO52" i="2"/>
  <c r="S55" i="2"/>
  <c r="AI55" i="2"/>
  <c r="O55" i="2"/>
  <c r="AE55" i="2"/>
  <c r="K55" i="2"/>
  <c r="AG55" i="2"/>
  <c r="AO56" i="2"/>
  <c r="M59" i="2"/>
  <c r="AI64" i="2"/>
  <c r="AI63" i="2" s="1"/>
  <c r="AK66" i="2"/>
  <c r="AK65" i="2" s="1"/>
  <c r="M93" i="2"/>
  <c r="AM95" i="2"/>
  <c r="AQ95" i="2"/>
  <c r="Q96" i="2"/>
  <c r="AO99" i="2"/>
  <c r="AA21" i="2"/>
  <c r="AA20" i="2" s="1"/>
  <c r="S28" i="2"/>
  <c r="AI28" i="2"/>
  <c r="AI27" i="2" s="1"/>
  <c r="O28" i="2"/>
  <c r="AE28" i="2"/>
  <c r="K28" i="2"/>
  <c r="M35" i="2"/>
  <c r="AA36" i="2"/>
  <c r="AO12" i="2"/>
  <c r="AG16" i="2"/>
  <c r="AG15" i="2" s="1"/>
  <c r="AO23" i="2"/>
  <c r="AO22" i="2" s="1"/>
  <c r="S26" i="2"/>
  <c r="AC26" i="2"/>
  <c r="Q26" i="2"/>
  <c r="AG28" i="2"/>
  <c r="S31" i="2"/>
  <c r="AI31" i="2"/>
  <c r="O31" i="2"/>
  <c r="AE31" i="2"/>
  <c r="K31" i="2"/>
  <c r="AG31" i="2"/>
  <c r="AA39" i="2"/>
  <c r="AA42" i="2"/>
  <c r="Q48" i="2"/>
  <c r="AO55" i="2"/>
  <c r="AO54" i="2" s="1"/>
  <c r="AA59" i="2"/>
  <c r="AM92" i="2"/>
  <c r="AQ92" i="2"/>
  <c r="Q93" i="2"/>
  <c r="AA96" i="2"/>
  <c r="AA100" i="2"/>
  <c r="AA99" i="2" s="1"/>
  <c r="AG100" i="2"/>
  <c r="K100" i="2"/>
  <c r="Q100" i="2"/>
  <c r="AI100" i="2"/>
  <c r="M100" i="2"/>
  <c r="Q104" i="2"/>
  <c r="S104" i="2"/>
  <c r="Y111" i="2"/>
  <c r="AK11" i="2"/>
  <c r="AK10" i="2" s="1"/>
  <c r="AQ12" i="2"/>
  <c r="M18" i="2"/>
  <c r="AI18" i="2"/>
  <c r="AI17" i="2" s="1"/>
  <c r="K19" i="2"/>
  <c r="AG19" i="2"/>
  <c r="AG17" i="2" s="1"/>
  <c r="AC21" i="2"/>
  <c r="AC20" i="2" s="1"/>
  <c r="AA23" i="2"/>
  <c r="AA22" i="2" s="1"/>
  <c r="AQ23" i="2"/>
  <c r="AQ22" i="2" s="1"/>
  <c r="S25" i="2"/>
  <c r="AG25" i="2"/>
  <c r="AG24" i="2" s="1"/>
  <c r="M25" i="2"/>
  <c r="AC25" i="2"/>
  <c r="AC24" i="2" s="1"/>
  <c r="AE25" i="2"/>
  <c r="AE24" i="2" s="1"/>
  <c r="AG26" i="2"/>
  <c r="AM27" i="2"/>
  <c r="AO28" i="2"/>
  <c r="AO31" i="2"/>
  <c r="AR34" i="2"/>
  <c r="AM40" i="2"/>
  <c r="AQ40" i="2"/>
  <c r="AM43" i="2"/>
  <c r="AQ43" i="2"/>
  <c r="O47" i="2"/>
  <c r="AM50" i="2"/>
  <c r="AM49" i="2" s="1"/>
  <c r="AQ50" i="2"/>
  <c r="AQ49" i="2" s="1"/>
  <c r="Q52" i="2"/>
  <c r="M55" i="2"/>
  <c r="AQ55" i="2"/>
  <c r="S58" i="2"/>
  <c r="Q58" i="2"/>
  <c r="AI58" i="2"/>
  <c r="K58" i="2"/>
  <c r="AC59" i="2"/>
  <c r="AC54" i="2" s="1"/>
  <c r="AO92" i="2"/>
  <c r="AM94" i="2"/>
  <c r="AO94" i="2"/>
  <c r="AQ94" i="2"/>
  <c r="AM100" i="2"/>
  <c r="AQ100" i="2"/>
  <c r="AA101" i="2"/>
  <c r="AE101" i="2"/>
  <c r="O101" i="2"/>
  <c r="AG101" i="2"/>
  <c r="K101" i="2"/>
  <c r="AQ104" i="2"/>
  <c r="AK104" i="2"/>
  <c r="AK103" i="2" s="1"/>
  <c r="AA34" i="2"/>
  <c r="S36" i="2"/>
  <c r="Q36" i="2"/>
  <c r="AG36" i="2"/>
  <c r="M36" i="2"/>
  <c r="AE36" i="2"/>
  <c r="S39" i="2"/>
  <c r="S37" i="2" s="1"/>
  <c r="AI39" i="2"/>
  <c r="O39" i="2"/>
  <c r="AE39" i="2"/>
  <c r="AE37" i="2" s="1"/>
  <c r="K39" i="2"/>
  <c r="AG39" i="2"/>
  <c r="AG37" i="2" s="1"/>
  <c r="S42" i="2"/>
  <c r="AI42" i="2"/>
  <c r="O42" i="2"/>
  <c r="AE42" i="2"/>
  <c r="K42" i="2"/>
  <c r="AG42" i="2"/>
  <c r="S48" i="2"/>
  <c r="AG48" i="2"/>
  <c r="M48" i="2"/>
  <c r="AC48" i="2"/>
  <c r="AE48" i="2"/>
  <c r="AM57" i="2"/>
  <c r="AQ57" i="2"/>
  <c r="AM58" i="2"/>
  <c r="AQ58" i="2"/>
  <c r="S96" i="2"/>
  <c r="AC96" i="2"/>
  <c r="AI96" i="2"/>
  <c r="O96" i="2"/>
  <c r="AE96" i="2"/>
  <c r="K96" i="2"/>
  <c r="AQ107" i="2"/>
  <c r="AQ106" i="2" s="1"/>
  <c r="AK107" i="2"/>
  <c r="AK106" i="2" s="1"/>
  <c r="AE109" i="2"/>
  <c r="AE108" i="2" s="1"/>
  <c r="O109" i="2"/>
  <c r="AO10" i="2"/>
  <c r="S35" i="2"/>
  <c r="AC35" i="2"/>
  <c r="AC34" i="2" s="1"/>
  <c r="Q35" i="2"/>
  <c r="AA45" i="2"/>
  <c r="AI48" i="2"/>
  <c r="AI45" i="2" s="1"/>
  <c r="S93" i="2"/>
  <c r="S91" i="2" s="1"/>
  <c r="AC93" i="2"/>
  <c r="AI93" i="2"/>
  <c r="O93" i="2"/>
  <c r="AE93" i="2"/>
  <c r="K93" i="2"/>
  <c r="AE10" i="2"/>
  <c r="AM30" i="2"/>
  <c r="AQ30" i="2"/>
  <c r="AQ27" i="2" s="1"/>
  <c r="AE35" i="2"/>
  <c r="AM38" i="2"/>
  <c r="AM37" i="2" s="1"/>
  <c r="AQ38" i="2"/>
  <c r="AQ37" i="2" s="1"/>
  <c r="AO42" i="2"/>
  <c r="AR10" i="2"/>
  <c r="AQ19" i="2"/>
  <c r="AQ17" i="2" s="1"/>
  <c r="O21" i="2"/>
  <c r="AQ24" i="2"/>
  <c r="AO30" i="2"/>
  <c r="AG35" i="2"/>
  <c r="AG34" i="2" s="1"/>
  <c r="K36" i="2"/>
  <c r="AQ39" i="2"/>
  <c r="M42" i="2"/>
  <c r="S46" i="2"/>
  <c r="AC46" i="2"/>
  <c r="Q46" i="2"/>
  <c r="K48" i="2"/>
  <c r="O64" i="2"/>
  <c r="AA71" i="2"/>
  <c r="AA74" i="2"/>
  <c r="S74" i="2"/>
  <c r="AA77" i="2"/>
  <c r="M96" i="2"/>
  <c r="AE100" i="2"/>
  <c r="AG109" i="2"/>
  <c r="AO26" i="2"/>
  <c r="AA29" i="2"/>
  <c r="O30" i="2"/>
  <c r="AI30" i="2"/>
  <c r="AA32" i="2"/>
  <c r="O33" i="2"/>
  <c r="AI33" i="2"/>
  <c r="AO35" i="2"/>
  <c r="AA40" i="2"/>
  <c r="O41" i="2"/>
  <c r="AI41" i="2"/>
  <c r="AA43" i="2"/>
  <c r="S49" i="2"/>
  <c r="AA50" i="2"/>
  <c r="AA49" i="2" s="1"/>
  <c r="AA56" i="2"/>
  <c r="O92" i="2"/>
  <c r="AI92" i="2"/>
  <c r="AA94" i="2"/>
  <c r="O95" i="2"/>
  <c r="AI95" i="2"/>
  <c r="AI110" i="2"/>
  <c r="K29" i="2"/>
  <c r="AE29" i="2"/>
  <c r="AA30" i="2"/>
  <c r="AA33" i="2"/>
  <c r="AM34" i="2"/>
  <c r="AA38" i="2"/>
  <c r="K40" i="2"/>
  <c r="AE40" i="2"/>
  <c r="AA41" i="2"/>
  <c r="K43" i="2"/>
  <c r="AE43" i="2"/>
  <c r="AA44" i="2"/>
  <c r="K50" i="2"/>
  <c r="AS50" i="2" s="1"/>
  <c r="AE50" i="2"/>
  <c r="AE49" i="2" s="1"/>
  <c r="AA51" i="2"/>
  <c r="K56" i="2"/>
  <c r="AE56" i="2"/>
  <c r="AA57" i="2"/>
  <c r="AA92" i="2"/>
  <c r="AE94" i="2"/>
  <c r="AA95" i="2"/>
  <c r="AQ101" i="2"/>
  <c r="AK109" i="2"/>
  <c r="O110" i="2"/>
  <c r="AQ108" i="2"/>
  <c r="AG110" i="2"/>
  <c r="AS19" i="2"/>
  <c r="AQ75" i="2"/>
  <c r="AO75" i="2"/>
  <c r="AM75" i="2"/>
  <c r="AK75" i="2"/>
  <c r="AF111" i="2"/>
  <c r="U111" i="2"/>
  <c r="Q11" i="2"/>
  <c r="AI11" i="2"/>
  <c r="Q12" i="2"/>
  <c r="AI12" i="2"/>
  <c r="M16" i="2"/>
  <c r="AE16" i="2"/>
  <c r="AE15" i="2" s="1"/>
  <c r="AM45" i="2"/>
  <c r="AC45" i="2"/>
  <c r="AO49" i="2"/>
  <c r="AA66" i="2"/>
  <c r="AE67" i="2"/>
  <c r="M67" i="2"/>
  <c r="AC67" i="2"/>
  <c r="K67" i="2"/>
  <c r="S67" i="2"/>
  <c r="Q67" i="2"/>
  <c r="O67" i="2"/>
  <c r="AI67" i="2"/>
  <c r="AI70" i="2"/>
  <c r="Q70" i="2"/>
  <c r="AG70" i="2"/>
  <c r="O70" i="2"/>
  <c r="AE70" i="2"/>
  <c r="M70" i="2"/>
  <c r="AC70" i="2"/>
  <c r="K70" i="2"/>
  <c r="AA70" i="2"/>
  <c r="S70" i="2"/>
  <c r="AQ74" i="2"/>
  <c r="AO74" i="2"/>
  <c r="AM74" i="2"/>
  <c r="AK74" i="2"/>
  <c r="AI76" i="2"/>
  <c r="Q76" i="2"/>
  <c r="AG76" i="2"/>
  <c r="O76" i="2"/>
  <c r="AE76" i="2"/>
  <c r="M76" i="2"/>
  <c r="AC76" i="2"/>
  <c r="K76" i="2"/>
  <c r="AA76" i="2"/>
  <c r="S76" i="2"/>
  <c r="AQ80" i="2"/>
  <c r="AO80" i="2"/>
  <c r="AM80" i="2"/>
  <c r="AK80" i="2"/>
  <c r="AI82" i="2"/>
  <c r="Q82" i="2"/>
  <c r="AG82" i="2"/>
  <c r="O82" i="2"/>
  <c r="AE82" i="2"/>
  <c r="M82" i="2"/>
  <c r="AC82" i="2"/>
  <c r="K82" i="2"/>
  <c r="AA82" i="2"/>
  <c r="S82" i="2"/>
  <c r="AM16" i="2"/>
  <c r="AM15" i="2" s="1"/>
  <c r="AK16" i="2"/>
  <c r="AK15" i="2" s="1"/>
  <c r="S11" i="2"/>
  <c r="S12" i="2"/>
  <c r="AO37" i="2"/>
  <c r="AI89" i="2"/>
  <c r="Q89" i="2"/>
  <c r="AG89" i="2"/>
  <c r="AG88" i="2" s="1"/>
  <c r="O89" i="2"/>
  <c r="AE89" i="2"/>
  <c r="M89" i="2"/>
  <c r="AC89" i="2"/>
  <c r="K89" i="2"/>
  <c r="AA89" i="2"/>
  <c r="AA88" i="2" s="1"/>
  <c r="S89" i="2"/>
  <c r="AE91" i="2"/>
  <c r="AL111" i="2"/>
  <c r="V111" i="2"/>
  <c r="AH111" i="2"/>
  <c r="W111" i="2"/>
  <c r="AA11" i="2"/>
  <c r="AA12" i="2"/>
  <c r="Q16" i="2"/>
  <c r="AI16" i="2"/>
  <c r="AI15" i="2" s="1"/>
  <c r="AO17" i="2"/>
  <c r="AC49" i="2"/>
  <c r="AM54" i="2"/>
  <c r="AQ64" i="2"/>
  <c r="AQ63" i="2" s="1"/>
  <c r="AO64" i="2"/>
  <c r="AO63" i="2" s="1"/>
  <c r="AM64" i="2"/>
  <c r="AM63" i="2" s="1"/>
  <c r="AA67" i="2"/>
  <c r="AE68" i="2"/>
  <c r="M68" i="2"/>
  <c r="AC68" i="2"/>
  <c r="K68" i="2"/>
  <c r="S68" i="2"/>
  <c r="Q68" i="2"/>
  <c r="O68" i="2"/>
  <c r="AI68" i="2"/>
  <c r="AQ89" i="2"/>
  <c r="AO89" i="2"/>
  <c r="AM89" i="2"/>
  <c r="AM88" i="2" s="1"/>
  <c r="AK89" i="2"/>
  <c r="AK88" i="2" s="1"/>
  <c r="AQ16" i="2"/>
  <c r="AQ15" i="2" s="1"/>
  <c r="AE66" i="2"/>
  <c r="M66" i="2"/>
  <c r="AC66" i="2"/>
  <c r="K66" i="2"/>
  <c r="S66" i="2"/>
  <c r="Q66" i="2"/>
  <c r="O66" i="2"/>
  <c r="AI66" i="2"/>
  <c r="AQ69" i="2"/>
  <c r="AO69" i="2"/>
  <c r="AM69" i="2"/>
  <c r="AK69" i="2"/>
  <c r="AQ81" i="2"/>
  <c r="AO81" i="2"/>
  <c r="AM81" i="2"/>
  <c r="AK81" i="2"/>
  <c r="AI90" i="2"/>
  <c r="Q90" i="2"/>
  <c r="AG90" i="2"/>
  <c r="O90" i="2"/>
  <c r="AE90" i="2"/>
  <c r="M90" i="2"/>
  <c r="AC90" i="2"/>
  <c r="K90" i="2"/>
  <c r="AA90" i="2"/>
  <c r="S90" i="2"/>
  <c r="R111" i="2"/>
  <c r="X111" i="2"/>
  <c r="AD111" i="2"/>
  <c r="AJ111" i="2"/>
  <c r="AP111" i="2"/>
  <c r="K11" i="2"/>
  <c r="K12" i="2"/>
  <c r="AO16" i="2"/>
  <c r="AO15" i="2" s="1"/>
  <c r="AO27" i="2"/>
  <c r="AO34" i="2"/>
  <c r="AC37" i="2"/>
  <c r="AI69" i="2"/>
  <c r="Q69" i="2"/>
  <c r="AG69" i="2"/>
  <c r="O69" i="2"/>
  <c r="AE69" i="2"/>
  <c r="M69" i="2"/>
  <c r="AC69" i="2"/>
  <c r="K69" i="2"/>
  <c r="AA69" i="2"/>
  <c r="S69" i="2"/>
  <c r="AI75" i="2"/>
  <c r="Q75" i="2"/>
  <c r="AG75" i="2"/>
  <c r="O75" i="2"/>
  <c r="AE75" i="2"/>
  <c r="M75" i="2"/>
  <c r="AC75" i="2"/>
  <c r="K75" i="2"/>
  <c r="AA75" i="2"/>
  <c r="S75" i="2"/>
  <c r="AI81" i="2"/>
  <c r="Q81" i="2"/>
  <c r="AG81" i="2"/>
  <c r="O81" i="2"/>
  <c r="AE81" i="2"/>
  <c r="M81" i="2"/>
  <c r="AC81" i="2"/>
  <c r="K81" i="2"/>
  <c r="AA81" i="2"/>
  <c r="S81" i="2"/>
  <c r="O58" i="2"/>
  <c r="AG58" i="2"/>
  <c r="O59" i="2"/>
  <c r="AS59" i="2" s="1"/>
  <c r="AG59" i="2"/>
  <c r="Q64" i="2"/>
  <c r="AQ66" i="2"/>
  <c r="AO66" i="2"/>
  <c r="AQ67" i="2"/>
  <c r="AO67" i="2"/>
  <c r="AQ68" i="2"/>
  <c r="AO68" i="2"/>
  <c r="AQ70" i="2"/>
  <c r="AO70" i="2"/>
  <c r="AI71" i="2"/>
  <c r="Q71" i="2"/>
  <c r="AG71" i="2"/>
  <c r="O71" i="2"/>
  <c r="AE71" i="2"/>
  <c r="M71" i="2"/>
  <c r="AC71" i="2"/>
  <c r="K71" i="2"/>
  <c r="AK73" i="2"/>
  <c r="AQ76" i="2"/>
  <c r="AO76" i="2"/>
  <c r="AI77" i="2"/>
  <c r="Q77" i="2"/>
  <c r="AG77" i="2"/>
  <c r="O77" i="2"/>
  <c r="AE77" i="2"/>
  <c r="M77" i="2"/>
  <c r="AC77" i="2"/>
  <c r="K77" i="2"/>
  <c r="AK79" i="2"/>
  <c r="AQ82" i="2"/>
  <c r="AO82" i="2"/>
  <c r="AQ90" i="2"/>
  <c r="AO90" i="2"/>
  <c r="AM91" i="2"/>
  <c r="AC91" i="2"/>
  <c r="S64" i="2"/>
  <c r="S63" i="2" s="1"/>
  <c r="AQ71" i="2"/>
  <c r="AO71" i="2"/>
  <c r="AI72" i="2"/>
  <c r="Q72" i="2"/>
  <c r="AG72" i="2"/>
  <c r="O72" i="2"/>
  <c r="AE72" i="2"/>
  <c r="M72" i="2"/>
  <c r="AC72" i="2"/>
  <c r="K72" i="2"/>
  <c r="AQ77" i="2"/>
  <c r="AO77" i="2"/>
  <c r="AI78" i="2"/>
  <c r="Q78" i="2"/>
  <c r="AG78" i="2"/>
  <c r="O78" i="2"/>
  <c r="AE78" i="2"/>
  <c r="M78" i="2"/>
  <c r="AC78" i="2"/>
  <c r="K78" i="2"/>
  <c r="S18" i="2"/>
  <c r="AK18" i="2"/>
  <c r="S19" i="2"/>
  <c r="AK19" i="2"/>
  <c r="AK21" i="2"/>
  <c r="AK20" i="2" s="1"/>
  <c r="AK23" i="2"/>
  <c r="AK22" i="2" s="1"/>
  <c r="AK25" i="2"/>
  <c r="AK26" i="2"/>
  <c r="AK28" i="2"/>
  <c r="AK29" i="2"/>
  <c r="AK30" i="2"/>
  <c r="AK31" i="2"/>
  <c r="AS31" i="2" s="1"/>
  <c r="AK32" i="2"/>
  <c r="AS32" i="2" s="1"/>
  <c r="AK33" i="2"/>
  <c r="AK35" i="2"/>
  <c r="AS35" i="2" s="1"/>
  <c r="AK36" i="2"/>
  <c r="AK38" i="2"/>
  <c r="AK39" i="2"/>
  <c r="AK40" i="2"/>
  <c r="AK41" i="2"/>
  <c r="AK42" i="2"/>
  <c r="AK43" i="2"/>
  <c r="AK44" i="2"/>
  <c r="AK46" i="2"/>
  <c r="AK47" i="2"/>
  <c r="AS47" i="2" s="1"/>
  <c r="AK48" i="2"/>
  <c r="AK50" i="2"/>
  <c r="AK51" i="2"/>
  <c r="AK52" i="2"/>
  <c r="AK55" i="2"/>
  <c r="AK56" i="2"/>
  <c r="AS56" i="2" s="1"/>
  <c r="AK57" i="2"/>
  <c r="AK58" i="2"/>
  <c r="AK59" i="2"/>
  <c r="AQ72" i="2"/>
  <c r="AO72" i="2"/>
  <c r="AI73" i="2"/>
  <c r="Q73" i="2"/>
  <c r="AG73" i="2"/>
  <c r="O73" i="2"/>
  <c r="AE73" i="2"/>
  <c r="M73" i="2"/>
  <c r="AC73" i="2"/>
  <c r="K73" i="2"/>
  <c r="AQ78" i="2"/>
  <c r="AO78" i="2"/>
  <c r="AI79" i="2"/>
  <c r="Q79" i="2"/>
  <c r="AG79" i="2"/>
  <c r="O79" i="2"/>
  <c r="AE79" i="2"/>
  <c r="M79" i="2"/>
  <c r="AC79" i="2"/>
  <c r="K79" i="2"/>
  <c r="AI37" i="2"/>
  <c r="AE64" i="2"/>
  <c r="AE63" i="2" s="1"/>
  <c r="M64" i="2"/>
  <c r="AC64" i="2"/>
  <c r="AC63" i="2" s="1"/>
  <c r="K64" i="2"/>
  <c r="AG64" i="2"/>
  <c r="AG63" i="2" s="1"/>
  <c r="AQ73" i="2"/>
  <c r="AO73" i="2"/>
  <c r="AI74" i="2"/>
  <c r="Q74" i="2"/>
  <c r="AG74" i="2"/>
  <c r="O74" i="2"/>
  <c r="AE74" i="2"/>
  <c r="M74" i="2"/>
  <c r="AC74" i="2"/>
  <c r="K74" i="2"/>
  <c r="AQ79" i="2"/>
  <c r="AO79" i="2"/>
  <c r="AI80" i="2"/>
  <c r="Q80" i="2"/>
  <c r="AG80" i="2"/>
  <c r="O80" i="2"/>
  <c r="AE80" i="2"/>
  <c r="M80" i="2"/>
  <c r="AC80" i="2"/>
  <c r="K80" i="2"/>
  <c r="AE105" i="2"/>
  <c r="M105" i="2"/>
  <c r="AC105" i="2"/>
  <c r="K105" i="2"/>
  <c r="AA105" i="2"/>
  <c r="AG105" i="2"/>
  <c r="AG103" i="2" s="1"/>
  <c r="S105" i="2"/>
  <c r="S103" i="2" s="1"/>
  <c r="Q105" i="2"/>
  <c r="O105" i="2"/>
  <c r="AE104" i="2"/>
  <c r="AE103" i="2" s="1"/>
  <c r="M104" i="2"/>
  <c r="AC104" i="2"/>
  <c r="K104" i="2"/>
  <c r="AA104" i="2"/>
  <c r="AI104" i="2"/>
  <c r="AI103" i="2" s="1"/>
  <c r="AQ103" i="2"/>
  <c r="AK92" i="2"/>
  <c r="AK93" i="2"/>
  <c r="AK94" i="2"/>
  <c r="AS94" i="2" s="1"/>
  <c r="AK95" i="2"/>
  <c r="AK96" i="2"/>
  <c r="O104" i="2"/>
  <c r="AI107" i="2"/>
  <c r="AI106" i="2" s="1"/>
  <c r="Q107" i="2"/>
  <c r="AG107" i="2"/>
  <c r="AG106" i="2" s="1"/>
  <c r="O107" i="2"/>
  <c r="AE107" i="2"/>
  <c r="AE106" i="2" s="1"/>
  <c r="M107" i="2"/>
  <c r="AC107" i="2"/>
  <c r="AC106" i="2" s="1"/>
  <c r="K107" i="2"/>
  <c r="AA107" i="2"/>
  <c r="AA106" i="2" s="1"/>
  <c r="AM99" i="2"/>
  <c r="AM107" i="2"/>
  <c r="AM106" i="2" s="1"/>
  <c r="Q109" i="2"/>
  <c r="AI109" i="2"/>
  <c r="AI108" i="2" s="1"/>
  <c r="AO107" i="2"/>
  <c r="AO106" i="2" s="1"/>
  <c r="S109" i="2"/>
  <c r="AI101" i="2"/>
  <c r="AM104" i="2"/>
  <c r="AM105" i="2"/>
  <c r="AA109" i="2"/>
  <c r="AM109" i="2"/>
  <c r="AM108" i="2" s="1"/>
  <c r="S110" i="2"/>
  <c r="AK110" i="2"/>
  <c r="AK108" i="2" s="1"/>
  <c r="S100" i="2"/>
  <c r="AK100" i="2"/>
  <c r="S101" i="2"/>
  <c r="AS101" i="2" s="1"/>
  <c r="AK101" i="2"/>
  <c r="AO104" i="2"/>
  <c r="AO105" i="2"/>
  <c r="K109" i="2"/>
  <c r="AC109" i="2"/>
  <c r="AC108" i="2" s="1"/>
  <c r="AO109" i="2"/>
  <c r="AA110" i="2"/>
  <c r="M109" i="2"/>
  <c r="K110" i="2"/>
  <c r="BA378" i="1"/>
  <c r="AL109" i="1"/>
  <c r="AK109" i="1"/>
  <c r="AE109" i="1"/>
  <c r="O109" i="1"/>
  <c r="M109" i="1"/>
  <c r="K109" i="1"/>
  <c r="I109" i="1"/>
  <c r="AI109" i="1" s="1"/>
  <c r="H109" i="1"/>
  <c r="U109" i="1" s="1"/>
  <c r="AL108" i="1"/>
  <c r="AE108" i="1"/>
  <c r="AC108" i="1"/>
  <c r="S108" i="1"/>
  <c r="I108" i="1"/>
  <c r="AK108" i="1" s="1"/>
  <c r="H108" i="1"/>
  <c r="AJ107" i="1"/>
  <c r="AH107" i="1"/>
  <c r="AD107" i="1"/>
  <c r="AB107" i="1"/>
  <c r="Z107" i="1"/>
  <c r="X107" i="1"/>
  <c r="V107" i="1"/>
  <c r="T107" i="1"/>
  <c r="R107" i="1"/>
  <c r="P107" i="1"/>
  <c r="N107" i="1"/>
  <c r="L107" i="1"/>
  <c r="J107" i="1"/>
  <c r="AL106" i="1"/>
  <c r="AL105" i="1" s="1"/>
  <c r="AE106" i="1"/>
  <c r="AE105" i="1" s="1"/>
  <c r="I106" i="1"/>
  <c r="H106" i="1"/>
  <c r="U106" i="1" s="1"/>
  <c r="U105" i="1" s="1"/>
  <c r="AJ105" i="1"/>
  <c r="AH105" i="1"/>
  <c r="AD105" i="1"/>
  <c r="AB105" i="1"/>
  <c r="Z105" i="1"/>
  <c r="X105" i="1"/>
  <c r="V105" i="1"/>
  <c r="T105" i="1"/>
  <c r="R105" i="1"/>
  <c r="P105" i="1"/>
  <c r="N105" i="1"/>
  <c r="L105" i="1"/>
  <c r="J105" i="1"/>
  <c r="AL104" i="1"/>
  <c r="I104" i="1"/>
  <c r="AI104" i="1" s="1"/>
  <c r="H104" i="1"/>
  <c r="W104" i="1" s="1"/>
  <c r="AL103" i="1"/>
  <c r="AK103" i="1"/>
  <c r="I103" i="1"/>
  <c r="AC103" i="1" s="1"/>
  <c r="H103" i="1"/>
  <c r="W103" i="1" s="1"/>
  <c r="AL102" i="1"/>
  <c r="AJ102" i="1"/>
  <c r="AH102" i="1"/>
  <c r="AD102" i="1"/>
  <c r="AB102" i="1"/>
  <c r="Z102" i="1"/>
  <c r="X102" i="1"/>
  <c r="V102" i="1"/>
  <c r="T102" i="1"/>
  <c r="R102" i="1"/>
  <c r="P102" i="1"/>
  <c r="N102" i="1"/>
  <c r="L102" i="1"/>
  <c r="J102" i="1"/>
  <c r="AL101" i="1"/>
  <c r="I101" i="1"/>
  <c r="H101" i="1"/>
  <c r="K101" i="1" s="1"/>
  <c r="AM101" i="1" s="1"/>
  <c r="AL100" i="1"/>
  <c r="I100" i="1"/>
  <c r="AI100" i="1" s="1"/>
  <c r="H100" i="1"/>
  <c r="U100" i="1" s="1"/>
  <c r="Y99" i="1"/>
  <c r="N99" i="1"/>
  <c r="AL99" i="1" s="1"/>
  <c r="I99" i="1"/>
  <c r="AE99" i="1" s="1"/>
  <c r="H99" i="1"/>
  <c r="S99" i="1" s="1"/>
  <c r="AJ98" i="1"/>
  <c r="AH98" i="1"/>
  <c r="AD98" i="1"/>
  <c r="AB98" i="1"/>
  <c r="Z98" i="1"/>
  <c r="X98" i="1"/>
  <c r="V98" i="1"/>
  <c r="T98" i="1"/>
  <c r="R98" i="1"/>
  <c r="P98" i="1"/>
  <c r="L98" i="1"/>
  <c r="J98" i="1"/>
  <c r="AL97" i="1"/>
  <c r="K97" i="1"/>
  <c r="I97" i="1"/>
  <c r="H97" i="1"/>
  <c r="M97" i="1" s="1"/>
  <c r="AL96" i="1"/>
  <c r="I96" i="1"/>
  <c r="H96" i="1"/>
  <c r="M96" i="1" s="1"/>
  <c r="AM96" i="1" s="1"/>
  <c r="AL95" i="1"/>
  <c r="AC95" i="1"/>
  <c r="U95" i="1"/>
  <c r="I95" i="1"/>
  <c r="AI95" i="1" s="1"/>
  <c r="H95" i="1"/>
  <c r="W95" i="1" s="1"/>
  <c r="AL94" i="1"/>
  <c r="AK94" i="1"/>
  <c r="AC94" i="1"/>
  <c r="O94" i="1"/>
  <c r="I94" i="1"/>
  <c r="AI94" i="1" s="1"/>
  <c r="H94" i="1"/>
  <c r="Y94" i="1" s="1"/>
  <c r="AL93" i="1"/>
  <c r="AK93" i="1"/>
  <c r="AI93" i="1"/>
  <c r="AA93" i="1"/>
  <c r="Q93" i="1"/>
  <c r="O93" i="1"/>
  <c r="M93" i="1"/>
  <c r="I93" i="1"/>
  <c r="AE93" i="1" s="1"/>
  <c r="H93" i="1"/>
  <c r="S93" i="1" s="1"/>
  <c r="AL92" i="1"/>
  <c r="AK92" i="1"/>
  <c r="AE92" i="1"/>
  <c r="I92" i="1"/>
  <c r="AI92" i="1" s="1"/>
  <c r="H92" i="1"/>
  <c r="AA92" i="1" s="1"/>
  <c r="AL91" i="1"/>
  <c r="AC91" i="1"/>
  <c r="AA91" i="1"/>
  <c r="O91" i="1"/>
  <c r="M91" i="1"/>
  <c r="K91" i="1"/>
  <c r="I91" i="1"/>
  <c r="AE91" i="1" s="1"/>
  <c r="H91" i="1"/>
  <c r="S91" i="1" s="1"/>
  <c r="AJ90" i="1"/>
  <c r="AH90" i="1"/>
  <c r="AD90" i="1"/>
  <c r="AB90" i="1"/>
  <c r="Z90" i="1"/>
  <c r="X90" i="1"/>
  <c r="V90" i="1"/>
  <c r="T90" i="1"/>
  <c r="R90" i="1"/>
  <c r="P90" i="1"/>
  <c r="N90" i="1"/>
  <c r="L90" i="1"/>
  <c r="J90" i="1"/>
  <c r="AL89" i="1"/>
  <c r="AK89" i="1"/>
  <c r="AA89" i="1"/>
  <c r="I89" i="1"/>
  <c r="AE89" i="1" s="1"/>
  <c r="H89" i="1"/>
  <c r="S89" i="1" s="1"/>
  <c r="AL88" i="1"/>
  <c r="AA88" i="1"/>
  <c r="AA87" i="1" s="1"/>
  <c r="Q88" i="1"/>
  <c r="M88" i="1"/>
  <c r="K88" i="1"/>
  <c r="I88" i="1"/>
  <c r="AI88" i="1" s="1"/>
  <c r="H88" i="1"/>
  <c r="U88" i="1" s="1"/>
  <c r="AJ87" i="1"/>
  <c r="AH87" i="1"/>
  <c r="AD87" i="1"/>
  <c r="AB87" i="1"/>
  <c r="Z87" i="1"/>
  <c r="X87" i="1"/>
  <c r="V87" i="1"/>
  <c r="T87" i="1"/>
  <c r="R87" i="1"/>
  <c r="P87" i="1"/>
  <c r="N87" i="1"/>
  <c r="L87" i="1"/>
  <c r="J87" i="1"/>
  <c r="AL86" i="1"/>
  <c r="I86" i="1"/>
  <c r="H86" i="1"/>
  <c r="K86" i="1" s="1"/>
  <c r="AM86" i="1" s="1"/>
  <c r="AL85" i="1"/>
  <c r="I85" i="1"/>
  <c r="H85" i="1"/>
  <c r="K85" i="1" s="1"/>
  <c r="AM85" i="1" s="1"/>
  <c r="AL84" i="1"/>
  <c r="I84" i="1"/>
  <c r="H84" i="1"/>
  <c r="K84" i="1" s="1"/>
  <c r="AM84" i="1" s="1"/>
  <c r="AL83" i="1"/>
  <c r="I83" i="1"/>
  <c r="H83" i="1"/>
  <c r="K83" i="1" s="1"/>
  <c r="AM83" i="1" s="1"/>
  <c r="AL82" i="1"/>
  <c r="K82" i="1"/>
  <c r="AM82" i="1" s="1"/>
  <c r="I82" i="1"/>
  <c r="H82" i="1"/>
  <c r="AL81" i="1"/>
  <c r="AC81" i="1"/>
  <c r="O81" i="1"/>
  <c r="I81" i="1"/>
  <c r="AI81" i="1" s="1"/>
  <c r="H81" i="1"/>
  <c r="U81" i="1" s="1"/>
  <c r="AL80" i="1"/>
  <c r="I80" i="1"/>
  <c r="AK80" i="1" s="1"/>
  <c r="H80" i="1"/>
  <c r="S80" i="1" s="1"/>
  <c r="AL79" i="1"/>
  <c r="I79" i="1"/>
  <c r="AC79" i="1" s="1"/>
  <c r="H79" i="1"/>
  <c r="W79" i="1" s="1"/>
  <c r="AL78" i="1"/>
  <c r="AI78" i="1"/>
  <c r="I78" i="1"/>
  <c r="H78" i="1"/>
  <c r="Q78" i="1" s="1"/>
  <c r="AL77" i="1"/>
  <c r="S77" i="1"/>
  <c r="I77" i="1"/>
  <c r="AC77" i="1" s="1"/>
  <c r="H77" i="1"/>
  <c r="O77" i="1" s="1"/>
  <c r="AL76" i="1"/>
  <c r="Y76" i="1"/>
  <c r="I76" i="1"/>
  <c r="AE76" i="1" s="1"/>
  <c r="H76" i="1"/>
  <c r="S76" i="1" s="1"/>
  <c r="AL75" i="1"/>
  <c r="AE75" i="1"/>
  <c r="I75" i="1"/>
  <c r="AI75" i="1" s="1"/>
  <c r="H75" i="1"/>
  <c r="U75" i="1" s="1"/>
  <c r="AL74" i="1"/>
  <c r="I74" i="1"/>
  <c r="H74" i="1"/>
  <c r="Y74" i="1" s="1"/>
  <c r="AL73" i="1"/>
  <c r="AK73" i="1"/>
  <c r="AE73" i="1"/>
  <c r="I73" i="1"/>
  <c r="AC73" i="1" s="1"/>
  <c r="H73" i="1"/>
  <c r="Q73" i="1" s="1"/>
  <c r="AL72" i="1"/>
  <c r="AK72" i="1"/>
  <c r="AC72" i="1"/>
  <c r="Q72" i="1"/>
  <c r="M72" i="1"/>
  <c r="K72" i="1"/>
  <c r="I72" i="1"/>
  <c r="AE72" i="1" s="1"/>
  <c r="H72" i="1"/>
  <c r="S72" i="1" s="1"/>
  <c r="AL71" i="1"/>
  <c r="I71" i="1"/>
  <c r="AC71" i="1" s="1"/>
  <c r="H71" i="1"/>
  <c r="S71" i="1" s="1"/>
  <c r="AL70" i="1"/>
  <c r="AC70" i="1"/>
  <c r="I70" i="1"/>
  <c r="AI70" i="1" s="1"/>
  <c r="H70" i="1"/>
  <c r="S70" i="1" s="1"/>
  <c r="O69" i="1"/>
  <c r="L69" i="1"/>
  <c r="AL69" i="1" s="1"/>
  <c r="I69" i="1"/>
  <c r="AE69" i="1" s="1"/>
  <c r="H69" i="1"/>
  <c r="S69" i="1" s="1"/>
  <c r="AL68" i="1"/>
  <c r="I68" i="1"/>
  <c r="AC68" i="1" s="1"/>
  <c r="H68" i="1"/>
  <c r="W68" i="1" s="1"/>
  <c r="AL67" i="1"/>
  <c r="U67" i="1"/>
  <c r="Q67" i="1"/>
  <c r="O67" i="1"/>
  <c r="M67" i="1"/>
  <c r="I67" i="1"/>
  <c r="AI67" i="1" s="1"/>
  <c r="H67" i="1"/>
  <c r="S67" i="1" s="1"/>
  <c r="AL66" i="1"/>
  <c r="I66" i="1"/>
  <c r="AC66" i="1" s="1"/>
  <c r="H66" i="1"/>
  <c r="W66" i="1" s="1"/>
  <c r="AL65" i="1"/>
  <c r="M65" i="1"/>
  <c r="I65" i="1"/>
  <c r="AI65" i="1" s="1"/>
  <c r="H65" i="1"/>
  <c r="S65" i="1" s="1"/>
  <c r="AJ64" i="1"/>
  <c r="AH64" i="1"/>
  <c r="AD64" i="1"/>
  <c r="AB64" i="1"/>
  <c r="Z64" i="1"/>
  <c r="X64" i="1"/>
  <c r="V64" i="1"/>
  <c r="T64" i="1"/>
  <c r="R64" i="1"/>
  <c r="P64" i="1"/>
  <c r="N64" i="1"/>
  <c r="J64" i="1"/>
  <c r="AL63" i="1"/>
  <c r="AL62" i="1" s="1"/>
  <c r="I63" i="1"/>
  <c r="AK63" i="1" s="1"/>
  <c r="AK62" i="1" s="1"/>
  <c r="H63" i="1"/>
  <c r="AA63" i="1" s="1"/>
  <c r="AA62" i="1" s="1"/>
  <c r="AJ62" i="1"/>
  <c r="AH62" i="1"/>
  <c r="AD62" i="1"/>
  <c r="AB62" i="1"/>
  <c r="Z62" i="1"/>
  <c r="X62" i="1"/>
  <c r="V62" i="1"/>
  <c r="T62" i="1"/>
  <c r="R62" i="1"/>
  <c r="P62" i="1"/>
  <c r="N62" i="1"/>
  <c r="L62" i="1"/>
  <c r="J62" i="1"/>
  <c r="AL61" i="1"/>
  <c r="I61" i="1"/>
  <c r="H61" i="1"/>
  <c r="O61" i="1" s="1"/>
  <c r="AL60" i="1"/>
  <c r="I60" i="1"/>
  <c r="H60" i="1"/>
  <c r="K60" i="1" s="1"/>
  <c r="AM60" i="1" s="1"/>
  <c r="AL59" i="1"/>
  <c r="I59" i="1"/>
  <c r="H59" i="1"/>
  <c r="K59" i="1" s="1"/>
  <c r="AM59" i="1" s="1"/>
  <c r="AL58" i="1"/>
  <c r="I58" i="1"/>
  <c r="AI58" i="1" s="1"/>
  <c r="H58" i="1"/>
  <c r="U58" i="1" s="1"/>
  <c r="AL57" i="1"/>
  <c r="Q57" i="1"/>
  <c r="I57" i="1"/>
  <c r="AK57" i="1" s="1"/>
  <c r="H57" i="1"/>
  <c r="O57" i="1" s="1"/>
  <c r="AL56" i="1"/>
  <c r="K56" i="1"/>
  <c r="I56" i="1"/>
  <c r="AI56" i="1" s="1"/>
  <c r="H56" i="1"/>
  <c r="W56" i="1" s="1"/>
  <c r="AL55" i="1"/>
  <c r="I55" i="1"/>
  <c r="AC55" i="1" s="1"/>
  <c r="H55" i="1"/>
  <c r="Q55" i="1" s="1"/>
  <c r="AL54" i="1"/>
  <c r="I54" i="1"/>
  <c r="AE54" i="1" s="1"/>
  <c r="H54" i="1"/>
  <c r="S54" i="1" s="1"/>
  <c r="AJ53" i="1"/>
  <c r="AH53" i="1"/>
  <c r="AD53" i="1"/>
  <c r="AB53" i="1"/>
  <c r="Z53" i="1"/>
  <c r="X53" i="1"/>
  <c r="V53" i="1"/>
  <c r="T53" i="1"/>
  <c r="R53" i="1"/>
  <c r="P53" i="1"/>
  <c r="N53" i="1"/>
  <c r="L53" i="1"/>
  <c r="J53" i="1"/>
  <c r="AL52" i="1"/>
  <c r="I52" i="1"/>
  <c r="H52" i="1"/>
  <c r="K52" i="1" s="1"/>
  <c r="AL51" i="1"/>
  <c r="I51" i="1"/>
  <c r="AC51" i="1" s="1"/>
  <c r="H51" i="1"/>
  <c r="AL50" i="1"/>
  <c r="I50" i="1"/>
  <c r="AE50" i="1" s="1"/>
  <c r="H50" i="1"/>
  <c r="W50" i="1" s="1"/>
  <c r="AL49" i="1"/>
  <c r="AL48" i="1" s="1"/>
  <c r="S49" i="1"/>
  <c r="I49" i="1"/>
  <c r="AC49" i="1" s="1"/>
  <c r="H49" i="1"/>
  <c r="Q49" i="1" s="1"/>
  <c r="AJ48" i="1"/>
  <c r="AH48" i="1"/>
  <c r="AD48" i="1"/>
  <c r="AB48" i="1"/>
  <c r="Z48" i="1"/>
  <c r="X48" i="1"/>
  <c r="V48" i="1"/>
  <c r="T48" i="1"/>
  <c r="R48" i="1"/>
  <c r="P48" i="1"/>
  <c r="N48" i="1"/>
  <c r="L48" i="1"/>
  <c r="J48" i="1"/>
  <c r="AL47" i="1"/>
  <c r="I47" i="1"/>
  <c r="AE47" i="1" s="1"/>
  <c r="H47" i="1"/>
  <c r="S47" i="1" s="1"/>
  <c r="AL46" i="1"/>
  <c r="I46" i="1"/>
  <c r="AI46" i="1" s="1"/>
  <c r="H46" i="1"/>
  <c r="U46" i="1" s="1"/>
  <c r="AL45" i="1"/>
  <c r="I45" i="1"/>
  <c r="AK45" i="1" s="1"/>
  <c r="H45" i="1"/>
  <c r="AA45" i="1" s="1"/>
  <c r="AJ44" i="1"/>
  <c r="AH44" i="1"/>
  <c r="AD44" i="1"/>
  <c r="AB44" i="1"/>
  <c r="Z44" i="1"/>
  <c r="X44" i="1"/>
  <c r="V44" i="1"/>
  <c r="T44" i="1"/>
  <c r="R44" i="1"/>
  <c r="P44" i="1"/>
  <c r="N44" i="1"/>
  <c r="L44" i="1"/>
  <c r="J44" i="1"/>
  <c r="AL43" i="1"/>
  <c r="Q43" i="1"/>
  <c r="O43" i="1"/>
  <c r="I43" i="1"/>
  <c r="AI43" i="1" s="1"/>
  <c r="H43" i="1"/>
  <c r="K43" i="1" s="1"/>
  <c r="AL42" i="1"/>
  <c r="R42" i="1"/>
  <c r="I42" i="1"/>
  <c r="AK42" i="1" s="1"/>
  <c r="H42" i="1"/>
  <c r="K42" i="1" s="1"/>
  <c r="AL41" i="1"/>
  <c r="AA41" i="1"/>
  <c r="Y41" i="1"/>
  <c r="Q41" i="1"/>
  <c r="O41" i="1"/>
  <c r="M41" i="1"/>
  <c r="K41" i="1"/>
  <c r="I41" i="1"/>
  <c r="AE41" i="1" s="1"/>
  <c r="H41" i="1"/>
  <c r="S41" i="1" s="1"/>
  <c r="AL40" i="1"/>
  <c r="AE40" i="1"/>
  <c r="I40" i="1"/>
  <c r="AC40" i="1" s="1"/>
  <c r="H40" i="1"/>
  <c r="AA40" i="1" s="1"/>
  <c r="AL39" i="1"/>
  <c r="Q39" i="1"/>
  <c r="O39" i="1"/>
  <c r="I39" i="1"/>
  <c r="AK39" i="1" s="1"/>
  <c r="H39" i="1"/>
  <c r="Y39" i="1" s="1"/>
  <c r="AL38" i="1"/>
  <c r="I38" i="1"/>
  <c r="H38" i="1"/>
  <c r="S38" i="1" s="1"/>
  <c r="AI37" i="1"/>
  <c r="R37" i="1"/>
  <c r="I37" i="1"/>
  <c r="AE37" i="1" s="1"/>
  <c r="H37" i="1"/>
  <c r="AJ36" i="1"/>
  <c r="AH36" i="1"/>
  <c r="AD36" i="1"/>
  <c r="AB36" i="1"/>
  <c r="Z36" i="1"/>
  <c r="X36" i="1"/>
  <c r="V36" i="1"/>
  <c r="T36" i="1"/>
  <c r="P36" i="1"/>
  <c r="N36" i="1"/>
  <c r="L36" i="1"/>
  <c r="J36" i="1"/>
  <c r="AL35" i="1"/>
  <c r="U35" i="1"/>
  <c r="I35" i="1"/>
  <c r="AK35" i="1" s="1"/>
  <c r="H35" i="1"/>
  <c r="W35" i="1" s="1"/>
  <c r="AL34" i="1"/>
  <c r="AC34" i="1"/>
  <c r="AA34" i="1"/>
  <c r="Q34" i="1"/>
  <c r="I34" i="1"/>
  <c r="AI34" i="1" s="1"/>
  <c r="H34" i="1"/>
  <c r="U34" i="1" s="1"/>
  <c r="AJ33" i="1"/>
  <c r="AH33" i="1"/>
  <c r="AD33" i="1"/>
  <c r="AB33" i="1"/>
  <c r="Z33" i="1"/>
  <c r="X33" i="1"/>
  <c r="V33" i="1"/>
  <c r="T33" i="1"/>
  <c r="R33" i="1"/>
  <c r="P33" i="1"/>
  <c r="N33" i="1"/>
  <c r="L33" i="1"/>
  <c r="J33" i="1"/>
  <c r="L32" i="1"/>
  <c r="AL32" i="1" s="1"/>
  <c r="I32" i="1"/>
  <c r="H32" i="1"/>
  <c r="AL31" i="1"/>
  <c r="I31" i="1"/>
  <c r="AE31" i="1" s="1"/>
  <c r="H31" i="1"/>
  <c r="Y31" i="1" s="1"/>
  <c r="AL30" i="1"/>
  <c r="I30" i="1"/>
  <c r="AC30" i="1" s="1"/>
  <c r="H30" i="1"/>
  <c r="S30" i="1" s="1"/>
  <c r="AL29" i="1"/>
  <c r="I29" i="1"/>
  <c r="AE29" i="1" s="1"/>
  <c r="H29" i="1"/>
  <c r="U29" i="1" s="1"/>
  <c r="AL28" i="1"/>
  <c r="AK28" i="1"/>
  <c r="I28" i="1"/>
  <c r="H28" i="1"/>
  <c r="AL27" i="1"/>
  <c r="Q27" i="1"/>
  <c r="I27" i="1"/>
  <c r="AK27" i="1" s="1"/>
  <c r="H27" i="1"/>
  <c r="AA27" i="1" s="1"/>
  <c r="AJ26" i="1"/>
  <c r="AH26" i="1"/>
  <c r="AD26" i="1"/>
  <c r="AB26" i="1"/>
  <c r="Z26" i="1"/>
  <c r="X26" i="1"/>
  <c r="V26" i="1"/>
  <c r="T26" i="1"/>
  <c r="R26" i="1"/>
  <c r="P26" i="1"/>
  <c r="N26" i="1"/>
  <c r="J26" i="1"/>
  <c r="AL25" i="1"/>
  <c r="I25" i="1"/>
  <c r="H25" i="1"/>
  <c r="AL24" i="1"/>
  <c r="I24" i="1"/>
  <c r="H24" i="1"/>
  <c r="Q24" i="1" s="1"/>
  <c r="AJ23" i="1"/>
  <c r="AH23" i="1"/>
  <c r="AD23" i="1"/>
  <c r="AB23" i="1"/>
  <c r="Z23" i="1"/>
  <c r="X23" i="1"/>
  <c r="V23" i="1"/>
  <c r="T23" i="1"/>
  <c r="R23" i="1"/>
  <c r="P23" i="1"/>
  <c r="N23" i="1"/>
  <c r="L23" i="1"/>
  <c r="J23" i="1"/>
  <c r="AL22" i="1"/>
  <c r="AL21" i="1" s="1"/>
  <c r="S22" i="1"/>
  <c r="M22" i="1"/>
  <c r="M21" i="1" s="1"/>
  <c r="K22" i="1"/>
  <c r="I22" i="1"/>
  <c r="H22" i="1"/>
  <c r="Q22" i="1" s="1"/>
  <c r="Q21" i="1" s="1"/>
  <c r="AJ21" i="1"/>
  <c r="AH21" i="1"/>
  <c r="AD21" i="1"/>
  <c r="AB21" i="1"/>
  <c r="Z21" i="1"/>
  <c r="X21" i="1"/>
  <c r="V21" i="1"/>
  <c r="T21" i="1"/>
  <c r="S21" i="1"/>
  <c r="R21" i="1"/>
  <c r="P21" i="1"/>
  <c r="N21" i="1"/>
  <c r="L21" i="1"/>
  <c r="J21" i="1"/>
  <c r="AL20" i="1"/>
  <c r="AL19" i="1" s="1"/>
  <c r="AC20" i="1"/>
  <c r="AC19" i="1" s="1"/>
  <c r="I20" i="1"/>
  <c r="AK20" i="1" s="1"/>
  <c r="AK19" i="1" s="1"/>
  <c r="H20" i="1"/>
  <c r="M20" i="1" s="1"/>
  <c r="M19" i="1" s="1"/>
  <c r="AJ19" i="1"/>
  <c r="AH19" i="1"/>
  <c r="AD19" i="1"/>
  <c r="AB19" i="1"/>
  <c r="Z19" i="1"/>
  <c r="X19" i="1"/>
  <c r="V19" i="1"/>
  <c r="T19" i="1"/>
  <c r="R19" i="1"/>
  <c r="P19" i="1"/>
  <c r="N19" i="1"/>
  <c r="L19" i="1"/>
  <c r="J19" i="1"/>
  <c r="AL18" i="1"/>
  <c r="I18" i="1"/>
  <c r="H18" i="1"/>
  <c r="AL17" i="1"/>
  <c r="I17" i="1"/>
  <c r="AK17" i="1" s="1"/>
  <c r="H17" i="1"/>
  <c r="AJ16" i="1"/>
  <c r="AH16" i="1"/>
  <c r="AD16" i="1"/>
  <c r="AB16" i="1"/>
  <c r="Z16" i="1"/>
  <c r="X16" i="1"/>
  <c r="V16" i="1"/>
  <c r="T16" i="1"/>
  <c r="R16" i="1"/>
  <c r="P16" i="1"/>
  <c r="N16" i="1"/>
  <c r="L16" i="1"/>
  <c r="J16" i="1"/>
  <c r="AL15" i="1"/>
  <c r="AL14" i="1" s="1"/>
  <c r="I15" i="1"/>
  <c r="AI15" i="1" s="1"/>
  <c r="AI14" i="1" s="1"/>
  <c r="H15" i="1"/>
  <c r="K15" i="1" s="1"/>
  <c r="K14" i="1" s="1"/>
  <c r="AJ14" i="1"/>
  <c r="AH14" i="1"/>
  <c r="AD14" i="1"/>
  <c r="AB14" i="1"/>
  <c r="Z14" i="1"/>
  <c r="X14" i="1"/>
  <c r="V14" i="1"/>
  <c r="T14" i="1"/>
  <c r="R14" i="1"/>
  <c r="P14" i="1"/>
  <c r="N14" i="1"/>
  <c r="L14" i="1"/>
  <c r="J14" i="1"/>
  <c r="AL13" i="1"/>
  <c r="I13" i="1"/>
  <c r="H13" i="1"/>
  <c r="Q13" i="1" s="1"/>
  <c r="AL12" i="1"/>
  <c r="I12" i="1"/>
  <c r="H12" i="1"/>
  <c r="AL11" i="1"/>
  <c r="I11" i="1"/>
  <c r="AE11" i="1" s="1"/>
  <c r="H11" i="1"/>
  <c r="U11" i="1" s="1"/>
  <c r="AL10" i="1"/>
  <c r="I10" i="1"/>
  <c r="H10" i="1"/>
  <c r="Y10" i="1" s="1"/>
  <c r="AJ9" i="1"/>
  <c r="AH9" i="1"/>
  <c r="AG9" i="1"/>
  <c r="AG110" i="1" s="1"/>
  <c r="AF9" i="1"/>
  <c r="AF110" i="1" s="1"/>
  <c r="AD9" i="1"/>
  <c r="AB9" i="1"/>
  <c r="Z9" i="1"/>
  <c r="X9" i="1"/>
  <c r="V9" i="1"/>
  <c r="T9" i="1"/>
  <c r="R9" i="1"/>
  <c r="P9" i="1"/>
  <c r="N9" i="1"/>
  <c r="L9" i="1"/>
  <c r="J9" i="1"/>
  <c r="AA10" i="2" l="1"/>
  <c r="AM103" i="2"/>
  <c r="AS96" i="2"/>
  <c r="AS52" i="2"/>
  <c r="AS38" i="2"/>
  <c r="AI99" i="2"/>
  <c r="AS95" i="2"/>
  <c r="AA103" i="2"/>
  <c r="AS51" i="2"/>
  <c r="AS49" i="2" s="1"/>
  <c r="AS36" i="2"/>
  <c r="AS29" i="2"/>
  <c r="AS12" i="2"/>
  <c r="AA91" i="2"/>
  <c r="AE27" i="2"/>
  <c r="AI91" i="2"/>
  <c r="AG108" i="2"/>
  <c r="AE34" i="2"/>
  <c r="AO91" i="2"/>
  <c r="AQ54" i="2"/>
  <c r="AG99" i="2"/>
  <c r="S54" i="2"/>
  <c r="S24" i="2"/>
  <c r="AQ99" i="2"/>
  <c r="AG27" i="2"/>
  <c r="AA27" i="2"/>
  <c r="AS93" i="2"/>
  <c r="AC103" i="2"/>
  <c r="AS73" i="2"/>
  <c r="AS57" i="2"/>
  <c r="AS48" i="2"/>
  <c r="AS33" i="2"/>
  <c r="AS26" i="2"/>
  <c r="AK17" i="2"/>
  <c r="AA37" i="2"/>
  <c r="AR111" i="2"/>
  <c r="AN110" i="2" s="1"/>
  <c r="AN108" i="2" s="1"/>
  <c r="AN111" i="2" s="1"/>
  <c r="S34" i="2"/>
  <c r="S27" i="2"/>
  <c r="AE45" i="2"/>
  <c r="AG65" i="2"/>
  <c r="AE54" i="2"/>
  <c r="AG45" i="2"/>
  <c r="AS16" i="2"/>
  <c r="AS15" i="2" s="1"/>
  <c r="AQ91" i="2"/>
  <c r="AC17" i="2"/>
  <c r="AC111" i="2" s="1"/>
  <c r="AQ10" i="2"/>
  <c r="S99" i="2"/>
  <c r="AS30" i="2"/>
  <c r="O111" i="2"/>
  <c r="S10" i="2"/>
  <c r="S45" i="2"/>
  <c r="AE99" i="2"/>
  <c r="AI54" i="2"/>
  <c r="AS34" i="2"/>
  <c r="AA108" i="2"/>
  <c r="AK91" i="2"/>
  <c r="AS104" i="2"/>
  <c r="AS100" i="2"/>
  <c r="AS99" i="2" s="1"/>
  <c r="AK24" i="2"/>
  <c r="AS18" i="2"/>
  <c r="AS17" i="2" s="1"/>
  <c r="S17" i="2"/>
  <c r="AQ65" i="2"/>
  <c r="AS69" i="2"/>
  <c r="AE65" i="2"/>
  <c r="AS89" i="2"/>
  <c r="AS44" i="2"/>
  <c r="AS70" i="2"/>
  <c r="AS67" i="2"/>
  <c r="AS41" i="2"/>
  <c r="AK99" i="2"/>
  <c r="AS64" i="2"/>
  <c r="AS63" i="2" s="1"/>
  <c r="AS79" i="2"/>
  <c r="AK54" i="2"/>
  <c r="AK45" i="2"/>
  <c r="AS72" i="2"/>
  <c r="AS90" i="2"/>
  <c r="AO88" i="2"/>
  <c r="AS68" i="2"/>
  <c r="AS43" i="2"/>
  <c r="AC88" i="2"/>
  <c r="AI88" i="2"/>
  <c r="AS109" i="2"/>
  <c r="AS74" i="2"/>
  <c r="AK37" i="2"/>
  <c r="AS92" i="2"/>
  <c r="AS75" i="2"/>
  <c r="AM65" i="2"/>
  <c r="S65" i="2"/>
  <c r="AQ88" i="2"/>
  <c r="AS82" i="2"/>
  <c r="AS21" i="2"/>
  <c r="AS20" i="2" s="1"/>
  <c r="AS107" i="2"/>
  <c r="AS106" i="2" s="1"/>
  <c r="AO65" i="2"/>
  <c r="Q111" i="2"/>
  <c r="AS105" i="2"/>
  <c r="AS78" i="2"/>
  <c r="AS71" i="2"/>
  <c r="AS58" i="2"/>
  <c r="K111" i="2"/>
  <c r="AS11" i="2"/>
  <c r="AS10" i="2" s="1"/>
  <c r="AS66" i="2"/>
  <c r="AS40" i="2"/>
  <c r="AS37" i="2" s="1"/>
  <c r="AE88" i="2"/>
  <c r="AS42" i="2"/>
  <c r="M111" i="2"/>
  <c r="AI65" i="2"/>
  <c r="AO103" i="2"/>
  <c r="S108" i="2"/>
  <c r="AS80" i="2"/>
  <c r="AK49" i="2"/>
  <c r="AK34" i="2"/>
  <c r="AK27" i="2"/>
  <c r="AS77" i="2"/>
  <c r="AG54" i="2"/>
  <c r="AS81" i="2"/>
  <c r="AS55" i="2"/>
  <c r="AC65" i="2"/>
  <c r="S88" i="2"/>
  <c r="AS46" i="2"/>
  <c r="AS45" i="2" s="1"/>
  <c r="AS76" i="2"/>
  <c r="AA65" i="2"/>
  <c r="AA111" i="2" s="1"/>
  <c r="AS28" i="2"/>
  <c r="AI10" i="2"/>
  <c r="AS23" i="2"/>
  <c r="AS22" i="2" s="1"/>
  <c r="AS25" i="2"/>
  <c r="K10" i="1"/>
  <c r="AE17" i="1"/>
  <c r="AE16" i="1" s="1"/>
  <c r="Q45" i="1"/>
  <c r="AA54" i="1"/>
  <c r="W10" i="1"/>
  <c r="O20" i="1"/>
  <c r="O19" i="1" s="1"/>
  <c r="S24" i="1"/>
  <c r="L26" i="1"/>
  <c r="AK29" i="1"/>
  <c r="W30" i="1"/>
  <c r="AC45" i="1"/>
  <c r="K50" i="1"/>
  <c r="M54" i="1"/>
  <c r="AI54" i="1"/>
  <c r="W55" i="1"/>
  <c r="Y56" i="1"/>
  <c r="U57" i="1"/>
  <c r="O58" i="1"/>
  <c r="K61" i="1"/>
  <c r="AM61" i="1" s="1"/>
  <c r="AE63" i="1"/>
  <c r="AE62" i="1" s="1"/>
  <c r="Q65" i="1"/>
  <c r="K71" i="1"/>
  <c r="S74" i="1"/>
  <c r="K75" i="1"/>
  <c r="M76" i="1"/>
  <c r="AC76" i="1"/>
  <c r="AK77" i="1"/>
  <c r="AK81" i="1"/>
  <c r="W91" i="1"/>
  <c r="K100" i="1"/>
  <c r="K104" i="1"/>
  <c r="AA109" i="1"/>
  <c r="K13" i="1"/>
  <c r="AM13" i="1" s="1"/>
  <c r="O30" i="1"/>
  <c r="AL9" i="1"/>
  <c r="AA20" i="1"/>
  <c r="AA19" i="1" s="1"/>
  <c r="AA22" i="1"/>
  <c r="AA21" i="1" s="1"/>
  <c r="O34" i="1"/>
  <c r="AE45" i="1"/>
  <c r="O54" i="1"/>
  <c r="AK54" i="1"/>
  <c r="AI57" i="1"/>
  <c r="Q58" i="1"/>
  <c r="U65" i="1"/>
  <c r="AA67" i="1"/>
  <c r="M70" i="1"/>
  <c r="M71" i="1"/>
  <c r="AI72" i="1"/>
  <c r="AI73" i="1"/>
  <c r="U74" i="1"/>
  <c r="M75" i="1"/>
  <c r="AK75" i="1"/>
  <c r="O76" i="1"/>
  <c r="Y88" i="1"/>
  <c r="M89" i="1"/>
  <c r="M87" i="1" s="1"/>
  <c r="Y91" i="1"/>
  <c r="Q92" i="1"/>
  <c r="K93" i="1"/>
  <c r="AM93" i="1" s="1"/>
  <c r="AC93" i="1"/>
  <c r="K94" i="1"/>
  <c r="Q100" i="1"/>
  <c r="AI103" i="1"/>
  <c r="AI102" i="1" s="1"/>
  <c r="S104" i="1"/>
  <c r="AC109" i="1"/>
  <c r="AC107" i="1" s="1"/>
  <c r="Q54" i="1"/>
  <c r="Y58" i="1"/>
  <c r="AC65" i="1"/>
  <c r="O71" i="1"/>
  <c r="O75" i="1"/>
  <c r="Q76" i="1"/>
  <c r="Y100" i="1"/>
  <c r="Y98" i="1" s="1"/>
  <c r="U104" i="1"/>
  <c r="Y54" i="1"/>
  <c r="W71" i="1"/>
  <c r="Q75" i="1"/>
  <c r="W76" i="1"/>
  <c r="AE88" i="1"/>
  <c r="AE87" i="1" s="1"/>
  <c r="AA100" i="1"/>
  <c r="AA71" i="1"/>
  <c r="AA75" i="1"/>
  <c r="AL90" i="1"/>
  <c r="O29" i="1"/>
  <c r="K31" i="1"/>
  <c r="W38" i="1"/>
  <c r="U10" i="1"/>
  <c r="U9" i="1" s="1"/>
  <c r="AL16" i="1"/>
  <c r="O22" i="1"/>
  <c r="O21" i="1" s="1"/>
  <c r="AA38" i="1"/>
  <c r="S39" i="1"/>
  <c r="W41" i="1"/>
  <c r="S43" i="1"/>
  <c r="S45" i="1"/>
  <c r="W46" i="1"/>
  <c r="K54" i="1"/>
  <c r="AC54" i="1"/>
  <c r="K55" i="1"/>
  <c r="M56" i="1"/>
  <c r="S57" i="1"/>
  <c r="M58" i="1"/>
  <c r="AC63" i="1"/>
  <c r="AC62" i="1" s="1"/>
  <c r="O65" i="1"/>
  <c r="AE68" i="1"/>
  <c r="Y72" i="1"/>
  <c r="AC75" i="1"/>
  <c r="K76" i="1"/>
  <c r="AA76" i="1"/>
  <c r="AI77" i="1"/>
  <c r="O80" i="1"/>
  <c r="AE81" i="1"/>
  <c r="O88" i="1"/>
  <c r="Q91" i="1"/>
  <c r="Y93" i="1"/>
  <c r="W102" i="1"/>
  <c r="AL107" i="1"/>
  <c r="Q109" i="1"/>
  <c r="AI11" i="1"/>
  <c r="M15" i="1"/>
  <c r="M14" i="1" s="1"/>
  <c r="W15" i="1"/>
  <c r="W14" i="1" s="1"/>
  <c r="U15" i="1"/>
  <c r="U14" i="1" s="1"/>
  <c r="AI18" i="1"/>
  <c r="AC18" i="1"/>
  <c r="S29" i="1"/>
  <c r="W29" i="1"/>
  <c r="AA29" i="1"/>
  <c r="M29" i="1"/>
  <c r="Y29" i="1"/>
  <c r="K29" i="1"/>
  <c r="AA33" i="1"/>
  <c r="AE18" i="1"/>
  <c r="AC24" i="1"/>
  <c r="AK24" i="1"/>
  <c r="AI24" i="1"/>
  <c r="AE24" i="1"/>
  <c r="Q30" i="1"/>
  <c r="M30" i="1"/>
  <c r="Y30" i="1"/>
  <c r="AA30" i="1"/>
  <c r="K30" i="1"/>
  <c r="S31" i="1"/>
  <c r="Q31" i="1"/>
  <c r="M31" i="1"/>
  <c r="AC22" i="1"/>
  <c r="AC21" i="1" s="1"/>
  <c r="AK22" i="1"/>
  <c r="AK21" i="1" s="1"/>
  <c r="AE22" i="1"/>
  <c r="AE21" i="1" s="1"/>
  <c r="O27" i="1"/>
  <c r="M27" i="1"/>
  <c r="U28" i="1"/>
  <c r="Q28" i="1"/>
  <c r="AI31" i="1"/>
  <c r="AK31" i="1"/>
  <c r="W32" i="1"/>
  <c r="O32" i="1"/>
  <c r="AL33" i="1"/>
  <c r="AI35" i="1"/>
  <c r="AI33" i="1" s="1"/>
  <c r="AI22" i="1"/>
  <c r="AI21" i="1" s="1"/>
  <c r="AL23" i="1"/>
  <c r="AI28" i="1"/>
  <c r="AE28" i="1"/>
  <c r="AC28" i="1"/>
  <c r="Q29" i="1"/>
  <c r="AK32" i="1"/>
  <c r="AE32" i="1"/>
  <c r="AC32" i="1"/>
  <c r="S35" i="1"/>
  <c r="O35" i="1"/>
  <c r="AA35" i="1"/>
  <c r="M35" i="1"/>
  <c r="Y35" i="1"/>
  <c r="K35" i="1"/>
  <c r="R36" i="1"/>
  <c r="S37" i="1"/>
  <c r="AK10" i="1"/>
  <c r="AI10" i="1"/>
  <c r="S25" i="1"/>
  <c r="S23" i="1" s="1"/>
  <c r="AA25" i="1"/>
  <c r="K25" i="1"/>
  <c r="W25" i="1"/>
  <c r="AE35" i="1"/>
  <c r="AC35" i="1"/>
  <c r="U40" i="1"/>
  <c r="Q40" i="1"/>
  <c r="O40" i="1"/>
  <c r="M40" i="1"/>
  <c r="T110" i="1"/>
  <c r="S11" i="1"/>
  <c r="S18" i="1"/>
  <c r="Q18" i="1"/>
  <c r="S20" i="1"/>
  <c r="S19" i="1" s="1"/>
  <c r="Y20" i="1"/>
  <c r="Y19" i="1" s="1"/>
  <c r="Q20" i="1"/>
  <c r="Q19" i="1" s="1"/>
  <c r="AE20" i="1"/>
  <c r="AE19" i="1" s="1"/>
  <c r="S27" i="1"/>
  <c r="AC31" i="1"/>
  <c r="Q35" i="1"/>
  <c r="Q33" i="1" s="1"/>
  <c r="AI40" i="1"/>
  <c r="AK40" i="1"/>
  <c r="Y47" i="1"/>
  <c r="Y49" i="1"/>
  <c r="AI50" i="1"/>
  <c r="AE27" i="1"/>
  <c r="AE34" i="1"/>
  <c r="AA39" i="1"/>
  <c r="AI41" i="1"/>
  <c r="AA43" i="1"/>
  <c r="AI45" i="1"/>
  <c r="AE46" i="1"/>
  <c r="AE44" i="1" s="1"/>
  <c r="M47" i="1"/>
  <c r="AA47" i="1"/>
  <c r="K49" i="1"/>
  <c r="AA49" i="1"/>
  <c r="Q50" i="1"/>
  <c r="AK50" i="1"/>
  <c r="AK51" i="1"/>
  <c r="U54" i="1"/>
  <c r="Y55" i="1"/>
  <c r="Q56" i="1"/>
  <c r="Q53" i="1" s="1"/>
  <c r="Y65" i="1"/>
  <c r="AK68" i="1"/>
  <c r="Q69" i="1"/>
  <c r="O70" i="1"/>
  <c r="W75" i="1"/>
  <c r="AI76" i="1"/>
  <c r="U77" i="1"/>
  <c r="AA79" i="1"/>
  <c r="Q80" i="1"/>
  <c r="Q87" i="1"/>
  <c r="AK88" i="1"/>
  <c r="O89" i="1"/>
  <c r="O87" i="1" s="1"/>
  <c r="AC89" i="1"/>
  <c r="AI91" i="1"/>
  <c r="AI90" i="1" s="1"/>
  <c r="S92" i="1"/>
  <c r="U93" i="1"/>
  <c r="Q94" i="1"/>
  <c r="O99" i="1"/>
  <c r="O98" i="1" s="1"/>
  <c r="M100" i="1"/>
  <c r="AC100" i="1"/>
  <c r="W109" i="1"/>
  <c r="AC27" i="1"/>
  <c r="AC33" i="1"/>
  <c r="AC41" i="1"/>
  <c r="W43" i="1"/>
  <c r="AC46" i="1"/>
  <c r="K47" i="1"/>
  <c r="AI51" i="1"/>
  <c r="Y22" i="1"/>
  <c r="Y21" i="1" s="1"/>
  <c r="AI27" i="1"/>
  <c r="M34" i="1"/>
  <c r="AK34" i="1"/>
  <c r="K38" i="1"/>
  <c r="M39" i="1"/>
  <c r="AC39" i="1"/>
  <c r="U41" i="1"/>
  <c r="AM41" i="1" s="1"/>
  <c r="AK41" i="1"/>
  <c r="U42" i="1"/>
  <c r="AC43" i="1"/>
  <c r="O45" i="1"/>
  <c r="AK46" i="1"/>
  <c r="O47" i="1"/>
  <c r="M49" i="1"/>
  <c r="S50" i="1"/>
  <c r="W54" i="1"/>
  <c r="AL53" i="1"/>
  <c r="S56" i="1"/>
  <c r="AA58" i="1"/>
  <c r="AA65" i="1"/>
  <c r="Y67" i="1"/>
  <c r="K68" i="1"/>
  <c r="Q70" i="1"/>
  <c r="Y71" i="1"/>
  <c r="Y75" i="1"/>
  <c r="U76" i="1"/>
  <c r="AK76" i="1"/>
  <c r="AE77" i="1"/>
  <c r="S78" i="1"/>
  <c r="K79" i="1"/>
  <c r="AA80" i="1"/>
  <c r="W88" i="1"/>
  <c r="AL87" i="1"/>
  <c r="Q89" i="1"/>
  <c r="AI89" i="1"/>
  <c r="AI87" i="1" s="1"/>
  <c r="U91" i="1"/>
  <c r="AC92" i="1"/>
  <c r="AC90" i="1" s="1"/>
  <c r="W93" i="1"/>
  <c r="S94" i="1"/>
  <c r="O100" i="1"/>
  <c r="AK100" i="1"/>
  <c r="K103" i="1"/>
  <c r="K102" i="1" s="1"/>
  <c r="AK104" i="1"/>
  <c r="AK102" i="1" s="1"/>
  <c r="S106" i="1"/>
  <c r="S105" i="1" s="1"/>
  <c r="AK107" i="1"/>
  <c r="Y109" i="1"/>
  <c r="W42" i="1"/>
  <c r="Q47" i="1"/>
  <c r="O49" i="1"/>
  <c r="Y50" i="1"/>
  <c r="AM54" i="1"/>
  <c r="AC58" i="1"/>
  <c r="S68" i="1"/>
  <c r="U70" i="1"/>
  <c r="W78" i="1"/>
  <c r="O79" i="1"/>
  <c r="AC80" i="1"/>
  <c r="U89" i="1"/>
  <c r="U87" i="1" s="1"/>
  <c r="M103" i="1"/>
  <c r="U47" i="1"/>
  <c r="AC50" i="1"/>
  <c r="AC48" i="1" s="1"/>
  <c r="AC67" i="1"/>
  <c r="U68" i="1"/>
  <c r="Y70" i="1"/>
  <c r="AE71" i="1"/>
  <c r="Q79" i="1"/>
  <c r="AE80" i="1"/>
  <c r="W89" i="1"/>
  <c r="AE94" i="1"/>
  <c r="W100" i="1"/>
  <c r="S103" i="1"/>
  <c r="S102" i="1" s="1"/>
  <c r="W47" i="1"/>
  <c r="W49" i="1"/>
  <c r="AE51" i="1"/>
  <c r="AC56" i="1"/>
  <c r="AA70" i="1"/>
  <c r="AI71" i="1"/>
  <c r="S79" i="1"/>
  <c r="M80" i="1"/>
  <c r="AI80" i="1"/>
  <c r="AC88" i="1"/>
  <c r="K89" i="1"/>
  <c r="K87" i="1" s="1"/>
  <c r="Y89" i="1"/>
  <c r="Y87" i="1" s="1"/>
  <c r="O92" i="1"/>
  <c r="N98" i="1"/>
  <c r="U33" i="1"/>
  <c r="M50" i="1"/>
  <c r="AM97" i="1"/>
  <c r="Q12" i="1"/>
  <c r="K12" i="1"/>
  <c r="W11" i="1"/>
  <c r="K11" i="1"/>
  <c r="Q11" i="1"/>
  <c r="AA11" i="1"/>
  <c r="O11" i="1"/>
  <c r="Y11" i="1"/>
  <c r="Y9" i="1" s="1"/>
  <c r="M11" i="1"/>
  <c r="AE15" i="1"/>
  <c r="AC15" i="1"/>
  <c r="AC14" i="1" s="1"/>
  <c r="AK15" i="1"/>
  <c r="AK14" i="1" s="1"/>
  <c r="W9" i="1"/>
  <c r="AC11" i="1"/>
  <c r="AK11" i="1"/>
  <c r="AK9" i="1" s="1"/>
  <c r="AA37" i="1"/>
  <c r="Q37" i="1"/>
  <c r="U37" i="1"/>
  <c r="W37" i="1"/>
  <c r="K37" i="1"/>
  <c r="O37" i="1"/>
  <c r="Y37" i="1"/>
  <c r="M37" i="1"/>
  <c r="AC38" i="1"/>
  <c r="AK38" i="1"/>
  <c r="AI38" i="1"/>
  <c r="AE38" i="1"/>
  <c r="N110" i="1"/>
  <c r="W17" i="1"/>
  <c r="K17" i="1"/>
  <c r="Q17" i="1"/>
  <c r="Q16" i="1" s="1"/>
  <c r="AA17" i="1"/>
  <c r="O17" i="1"/>
  <c r="Y17" i="1"/>
  <c r="M17" i="1"/>
  <c r="U17" i="1"/>
  <c r="AC25" i="1"/>
  <c r="AK25" i="1"/>
  <c r="AI25" i="1"/>
  <c r="AE25" i="1"/>
  <c r="AI23" i="1"/>
  <c r="Z110" i="1"/>
  <c r="K9" i="1"/>
  <c r="S17" i="1"/>
  <c r="AC42" i="1"/>
  <c r="AI42" i="1"/>
  <c r="AE42" i="1"/>
  <c r="AE10" i="1"/>
  <c r="AC10" i="1"/>
  <c r="AC9" i="1" s="1"/>
  <c r="S28" i="1"/>
  <c r="Q32" i="1"/>
  <c r="AK37" i="1"/>
  <c r="Y51" i="1"/>
  <c r="Y48" i="1" s="1"/>
  <c r="M51" i="1"/>
  <c r="AI66" i="1"/>
  <c r="Y15" i="1"/>
  <c r="Y14" i="1" s="1"/>
  <c r="J110" i="1"/>
  <c r="P110" i="1"/>
  <c r="V110" i="1"/>
  <c r="AB110" i="1"/>
  <c r="AH110" i="1"/>
  <c r="O10" i="1"/>
  <c r="AA10" i="1"/>
  <c r="O15" i="1"/>
  <c r="O14" i="1" s="1"/>
  <c r="AA15" i="1"/>
  <c r="AA14" i="1" s="1"/>
  <c r="K18" i="1"/>
  <c r="W18" i="1"/>
  <c r="AK18" i="1"/>
  <c r="AK16" i="1" s="1"/>
  <c r="U20" i="1"/>
  <c r="U19" i="1" s="1"/>
  <c r="AI20" i="1"/>
  <c r="AI19" i="1" s="1"/>
  <c r="U22" i="1"/>
  <c r="U21" i="1" s="1"/>
  <c r="K24" i="1"/>
  <c r="Y24" i="1"/>
  <c r="Q25" i="1"/>
  <c r="Q23" i="1" s="1"/>
  <c r="W27" i="1"/>
  <c r="K27" i="1"/>
  <c r="U27" i="1"/>
  <c r="AL26" i="1"/>
  <c r="K28" i="1"/>
  <c r="Y28" i="1"/>
  <c r="AI30" i="1"/>
  <c r="AA31" i="1"/>
  <c r="O31" i="1"/>
  <c r="U31" i="1"/>
  <c r="K32" i="1"/>
  <c r="U32" i="1"/>
  <c r="W34" i="1"/>
  <c r="W33" i="1" s="1"/>
  <c r="Q38" i="1"/>
  <c r="AI39" i="1"/>
  <c r="W40" i="1"/>
  <c r="Q10" i="1"/>
  <c r="Q15" i="1"/>
  <c r="Q14" i="1" s="1"/>
  <c r="M18" i="1"/>
  <c r="Y18" i="1"/>
  <c r="K20" i="1"/>
  <c r="W20" i="1"/>
  <c r="W19" i="1" s="1"/>
  <c r="K21" i="1"/>
  <c r="W22" i="1"/>
  <c r="W21" i="1" s="1"/>
  <c r="M24" i="1"/>
  <c r="Y27" i="1"/>
  <c r="M28" i="1"/>
  <c r="AA28" i="1"/>
  <c r="AC29" i="1"/>
  <c r="U30" i="1"/>
  <c r="AK30" i="1"/>
  <c r="AK26" i="1" s="1"/>
  <c r="W31" i="1"/>
  <c r="Y32" i="1"/>
  <c r="K34" i="1"/>
  <c r="Y34" i="1"/>
  <c r="AC37" i="1"/>
  <c r="W39" i="1"/>
  <c r="K39" i="1"/>
  <c r="U39" i="1"/>
  <c r="K40" i="1"/>
  <c r="Y40" i="1"/>
  <c r="Y43" i="1"/>
  <c r="M43" i="1"/>
  <c r="U43" i="1"/>
  <c r="AK43" i="1"/>
  <c r="M45" i="1"/>
  <c r="O46" i="1"/>
  <c r="AI47" i="1"/>
  <c r="U49" i="1"/>
  <c r="AK49" i="1"/>
  <c r="AK48" i="1" s="1"/>
  <c r="O51" i="1"/>
  <c r="S55" i="1"/>
  <c r="AI55" i="1"/>
  <c r="AA56" i="1"/>
  <c r="O56" i="1"/>
  <c r="U56" i="1"/>
  <c r="AK56" i="1"/>
  <c r="AE57" i="1"/>
  <c r="S63" i="1"/>
  <c r="S62" i="1" s="1"/>
  <c r="U66" i="1"/>
  <c r="AI68" i="1"/>
  <c r="AK69" i="1"/>
  <c r="AI69" i="1"/>
  <c r="AC69" i="1"/>
  <c r="W74" i="1"/>
  <c r="K74" i="1"/>
  <c r="O74" i="1"/>
  <c r="AA74" i="1"/>
  <c r="M74" i="1"/>
  <c r="Q74" i="1"/>
  <c r="AI17" i="1"/>
  <c r="U24" i="1"/>
  <c r="R110" i="1"/>
  <c r="X110" i="1"/>
  <c r="AD110" i="1"/>
  <c r="AJ110" i="1"/>
  <c r="S10" i="1"/>
  <c r="S15" i="1"/>
  <c r="S14" i="1" s="1"/>
  <c r="AC17" i="1"/>
  <c r="AC16" i="1" s="1"/>
  <c r="O18" i="1"/>
  <c r="AA18" i="1"/>
  <c r="Y25" i="1"/>
  <c r="M25" i="1"/>
  <c r="U25" i="1"/>
  <c r="O28" i="1"/>
  <c r="AI29" i="1"/>
  <c r="AM31" i="1"/>
  <c r="M32" i="1"/>
  <c r="AA32" i="1"/>
  <c r="Y38" i="1"/>
  <c r="M38" i="1"/>
  <c r="U38" i="1"/>
  <c r="AA42" i="1"/>
  <c r="Q42" i="1"/>
  <c r="S42" i="1"/>
  <c r="Q46" i="1"/>
  <c r="AK47" i="1"/>
  <c r="AK44" i="1" s="1"/>
  <c r="Q51" i="1"/>
  <c r="Q48" i="1" s="1"/>
  <c r="U55" i="1"/>
  <c r="U53" i="1" s="1"/>
  <c r="AK55" i="1"/>
  <c r="Y73" i="1"/>
  <c r="M73" i="1"/>
  <c r="AA73" i="1"/>
  <c r="K73" i="1"/>
  <c r="W73" i="1"/>
  <c r="O73" i="1"/>
  <c r="AK74" i="1"/>
  <c r="AC74" i="1"/>
  <c r="AE74" i="1"/>
  <c r="S46" i="1"/>
  <c r="S44" i="1" s="1"/>
  <c r="S51" i="1"/>
  <c r="S48" i="1" s="1"/>
  <c r="W63" i="1"/>
  <c r="W62" i="1" s="1"/>
  <c r="K63" i="1"/>
  <c r="U63" i="1"/>
  <c r="U62" i="1" s="1"/>
  <c r="Y63" i="1"/>
  <c r="Y62" i="1" s="1"/>
  <c r="M63" i="1"/>
  <c r="M62" i="1" s="1"/>
  <c r="AA66" i="1"/>
  <c r="O66" i="1"/>
  <c r="Y66" i="1"/>
  <c r="M66" i="1"/>
  <c r="Q66" i="1"/>
  <c r="AE66" i="1"/>
  <c r="AA24" i="1"/>
  <c r="O24" i="1"/>
  <c r="U51" i="1"/>
  <c r="M10" i="1"/>
  <c r="U18" i="1"/>
  <c r="W24" i="1"/>
  <c r="O25" i="1"/>
  <c r="W28" i="1"/>
  <c r="AE30" i="1"/>
  <c r="S32" i="1"/>
  <c r="AI32" i="1"/>
  <c r="S34" i="1"/>
  <c r="S33" i="1" s="1"/>
  <c r="AK33" i="1"/>
  <c r="AL37" i="1"/>
  <c r="O38" i="1"/>
  <c r="AE39" i="1"/>
  <c r="S40" i="1"/>
  <c r="M42" i="1"/>
  <c r="Y42" i="1"/>
  <c r="AE43" i="1"/>
  <c r="W45" i="1"/>
  <c r="K45" i="1"/>
  <c r="U45" i="1"/>
  <c r="AL44" i="1"/>
  <c r="K46" i="1"/>
  <c r="Y46" i="1"/>
  <c r="AE49" i="1"/>
  <c r="W51" i="1"/>
  <c r="W52" i="1"/>
  <c r="AM52" i="1" s="1"/>
  <c r="M55" i="1"/>
  <c r="AA55" i="1"/>
  <c r="AE56" i="1"/>
  <c r="W57" i="1"/>
  <c r="K57" i="1"/>
  <c r="Y57" i="1"/>
  <c r="Y53" i="1" s="1"/>
  <c r="M57" i="1"/>
  <c r="AA57" i="1"/>
  <c r="O63" i="1"/>
  <c r="O62" i="1" s="1"/>
  <c r="AL64" i="1"/>
  <c r="K66" i="1"/>
  <c r="AK66" i="1"/>
  <c r="S73" i="1"/>
  <c r="Q77" i="1"/>
  <c r="Y77" i="1"/>
  <c r="K77" i="1"/>
  <c r="W77" i="1"/>
  <c r="AA77" i="1"/>
  <c r="M77" i="1"/>
  <c r="AC78" i="1"/>
  <c r="AK78" i="1"/>
  <c r="AE78" i="1"/>
  <c r="O42" i="1"/>
  <c r="Y45" i="1"/>
  <c r="M46" i="1"/>
  <c r="AA46" i="1"/>
  <c r="AC47" i="1"/>
  <c r="AI49" i="1"/>
  <c r="AA50" i="1"/>
  <c r="O50" i="1"/>
  <c r="O48" i="1" s="1"/>
  <c r="U50" i="1"/>
  <c r="K51" i="1"/>
  <c r="AA51" i="1"/>
  <c r="O55" i="1"/>
  <c r="AE55" i="1"/>
  <c r="AC57" i="1"/>
  <c r="AC53" i="1" s="1"/>
  <c r="Q63" i="1"/>
  <c r="Q62" i="1" s="1"/>
  <c r="S66" i="1"/>
  <c r="AA68" i="1"/>
  <c r="O68" i="1"/>
  <c r="Y68" i="1"/>
  <c r="M68" i="1"/>
  <c r="Q68" i="1"/>
  <c r="W69" i="1"/>
  <c r="U69" i="1"/>
  <c r="K69" i="1"/>
  <c r="Y69" i="1"/>
  <c r="AA69" i="1"/>
  <c r="U73" i="1"/>
  <c r="AI74" i="1"/>
  <c r="AI79" i="1"/>
  <c r="AE79" i="1"/>
  <c r="AK79" i="1"/>
  <c r="K58" i="1"/>
  <c r="W58" i="1"/>
  <c r="AK58" i="1"/>
  <c r="L64" i="1"/>
  <c r="L110" i="1" s="1"/>
  <c r="K65" i="1"/>
  <c r="W65" i="1"/>
  <c r="AK65" i="1"/>
  <c r="K67" i="1"/>
  <c r="W67" i="1"/>
  <c r="AK67" i="1"/>
  <c r="M69" i="1"/>
  <c r="K70" i="1"/>
  <c r="W70" i="1"/>
  <c r="AK70" i="1"/>
  <c r="U71" i="1"/>
  <c r="AK71" i="1"/>
  <c r="W72" i="1"/>
  <c r="S75" i="1"/>
  <c r="AM75" i="1" s="1"/>
  <c r="Y79" i="1"/>
  <c r="M79" i="1"/>
  <c r="AM79" i="1" s="1"/>
  <c r="U79" i="1"/>
  <c r="Y80" i="1"/>
  <c r="M81" i="1"/>
  <c r="AA81" i="1"/>
  <c r="S88" i="1"/>
  <c r="S87" i="1" s="1"/>
  <c r="AK87" i="1"/>
  <c r="K92" i="1"/>
  <c r="S95" i="1"/>
  <c r="AL98" i="1"/>
  <c r="AE103" i="1"/>
  <c r="AA104" i="1"/>
  <c r="O104" i="1"/>
  <c r="AM104" i="1" s="1"/>
  <c r="Y104" i="1"/>
  <c r="M104" i="1"/>
  <c r="Q104" i="1"/>
  <c r="AC104" i="1"/>
  <c r="AC102" i="1" s="1"/>
  <c r="AK106" i="1"/>
  <c r="AK105" i="1" s="1"/>
  <c r="AC106" i="1"/>
  <c r="AC105" i="1" s="1"/>
  <c r="AI106" i="1"/>
  <c r="AI105" i="1" s="1"/>
  <c r="W108" i="1"/>
  <c r="W107" i="1" s="1"/>
  <c r="K108" i="1"/>
  <c r="U108" i="1"/>
  <c r="U107" i="1" s="1"/>
  <c r="AA108" i="1"/>
  <c r="AA107" i="1" s="1"/>
  <c r="O108" i="1"/>
  <c r="O107" i="1" s="1"/>
  <c r="Y108" i="1"/>
  <c r="Y107" i="1" s="1"/>
  <c r="M108" i="1"/>
  <c r="M107" i="1" s="1"/>
  <c r="Q108" i="1"/>
  <c r="AE104" i="1"/>
  <c r="AA78" i="1"/>
  <c r="O78" i="1"/>
  <c r="U78" i="1"/>
  <c r="Q81" i="1"/>
  <c r="O90" i="1"/>
  <c r="S81" i="1"/>
  <c r="AA95" i="1"/>
  <c r="O95" i="1"/>
  <c r="Y95" i="1"/>
  <c r="M95" i="1"/>
  <c r="Q95" i="1"/>
  <c r="Q90" i="1" s="1"/>
  <c r="S58" i="1"/>
  <c r="AE58" i="1"/>
  <c r="AI63" i="1"/>
  <c r="AI62" i="1" s="1"/>
  <c r="AE65" i="1"/>
  <c r="AE67" i="1"/>
  <c r="AE70" i="1"/>
  <c r="Q71" i="1"/>
  <c r="K78" i="1"/>
  <c r="Y78" i="1"/>
  <c r="W81" i="1"/>
  <c r="AC87" i="1"/>
  <c r="AK91" i="1"/>
  <c r="Y92" i="1"/>
  <c r="M92" i="1"/>
  <c r="U92" i="1"/>
  <c r="AE95" i="1"/>
  <c r="W99" i="1"/>
  <c r="M99" i="1"/>
  <c r="M98" i="1" s="1"/>
  <c r="U99" i="1"/>
  <c r="U98" i="1" s="1"/>
  <c r="K99" i="1"/>
  <c r="Q99" i="1"/>
  <c r="Q98" i="1" s="1"/>
  <c r="AA99" i="1"/>
  <c r="AA98" i="1" s="1"/>
  <c r="AE107" i="1"/>
  <c r="AA72" i="1"/>
  <c r="O72" i="1"/>
  <c r="AM72" i="1" s="1"/>
  <c r="U72" i="1"/>
  <c r="M78" i="1"/>
  <c r="W80" i="1"/>
  <c r="K80" i="1"/>
  <c r="U80" i="1"/>
  <c r="K81" i="1"/>
  <c r="Y81" i="1"/>
  <c r="W92" i="1"/>
  <c r="U94" i="1"/>
  <c r="AA94" i="1"/>
  <c r="M94" i="1"/>
  <c r="W94" i="1"/>
  <c r="K95" i="1"/>
  <c r="AK95" i="1"/>
  <c r="AK99" i="1"/>
  <c r="AI99" i="1"/>
  <c r="AI98" i="1" s="1"/>
  <c r="AC99" i="1"/>
  <c r="Q103" i="1"/>
  <c r="Q102" i="1" s="1"/>
  <c r="AA103" i="1"/>
  <c r="O103" i="1"/>
  <c r="U103" i="1"/>
  <c r="U102" i="1" s="1"/>
  <c r="Y103" i="1"/>
  <c r="Y106" i="1"/>
  <c r="Y105" i="1" s="1"/>
  <c r="M106" i="1"/>
  <c r="M105" i="1" s="1"/>
  <c r="W106" i="1"/>
  <c r="W105" i="1" s="1"/>
  <c r="K106" i="1"/>
  <c r="Q106" i="1"/>
  <c r="Q105" i="1" s="1"/>
  <c r="AA106" i="1"/>
  <c r="AA105" i="1" s="1"/>
  <c r="O106" i="1"/>
  <c r="O105" i="1" s="1"/>
  <c r="S100" i="1"/>
  <c r="S98" i="1" s="1"/>
  <c r="AE100" i="1"/>
  <c r="AI108" i="1"/>
  <c r="AI107" i="1" s="1"/>
  <c r="S109" i="1"/>
  <c r="AS24" i="2" l="1"/>
  <c r="S111" i="2"/>
  <c r="AK111" i="2"/>
  <c r="AQ111" i="2"/>
  <c r="AG111" i="2"/>
  <c r="AS91" i="2"/>
  <c r="AI111" i="2"/>
  <c r="AE111" i="2"/>
  <c r="AS27" i="2"/>
  <c r="AS54" i="2"/>
  <c r="AM111" i="2"/>
  <c r="AS65" i="2"/>
  <c r="AS88" i="2"/>
  <c r="AS103" i="2"/>
  <c r="AM88" i="1"/>
  <c r="Q107" i="1"/>
  <c r="AM68" i="1"/>
  <c r="AI48" i="1"/>
  <c r="W48" i="1"/>
  <c r="Q44" i="1"/>
  <c r="U23" i="1"/>
  <c r="O9" i="1"/>
  <c r="M102" i="1"/>
  <c r="S90" i="1"/>
  <c r="S9" i="1"/>
  <c r="AI53" i="1"/>
  <c r="O44" i="1"/>
  <c r="Y33" i="1"/>
  <c r="AC26" i="1"/>
  <c r="Q9" i="1"/>
  <c r="S16" i="1"/>
  <c r="AE36" i="1"/>
  <c r="AA102" i="1"/>
  <c r="M90" i="1"/>
  <c r="K48" i="1"/>
  <c r="AA44" i="1"/>
  <c r="O23" i="1"/>
  <c r="AC64" i="1"/>
  <c r="S53" i="1"/>
  <c r="AK23" i="1"/>
  <c r="AM12" i="1"/>
  <c r="O33" i="1"/>
  <c r="Q26" i="1"/>
  <c r="AA9" i="1"/>
  <c r="Q64" i="1"/>
  <c r="O53" i="1"/>
  <c r="K53" i="1"/>
  <c r="AI9" i="1"/>
  <c r="AM76" i="1"/>
  <c r="AM109" i="1"/>
  <c r="AI44" i="1"/>
  <c r="AM56" i="1"/>
  <c r="AM95" i="1"/>
  <c r="U90" i="1"/>
  <c r="AM47" i="1"/>
  <c r="W53" i="1"/>
  <c r="W44" i="1"/>
  <c r="AA23" i="1"/>
  <c r="O64" i="1"/>
  <c r="AK53" i="1"/>
  <c r="AI16" i="1"/>
  <c r="AE33" i="1"/>
  <c r="AM100" i="1"/>
  <c r="AM89" i="1"/>
  <c r="AM87" i="1" s="1"/>
  <c r="AC98" i="1"/>
  <c r="AM94" i="1"/>
  <c r="AM71" i="1"/>
  <c r="AM46" i="1"/>
  <c r="AI26" i="1"/>
  <c r="M44" i="1"/>
  <c r="AA26" i="1"/>
  <c r="M48" i="1"/>
  <c r="AC23" i="1"/>
  <c r="W87" i="1"/>
  <c r="M33" i="1"/>
  <c r="Y44" i="1"/>
  <c r="AA90" i="1"/>
  <c r="AK90" i="1"/>
  <c r="O26" i="1"/>
  <c r="U16" i="1"/>
  <c r="AM35" i="1"/>
  <c r="AK98" i="1"/>
  <c r="W98" i="1"/>
  <c r="AA48" i="1"/>
  <c r="U44" i="1"/>
  <c r="W23" i="1"/>
  <c r="U48" i="1"/>
  <c r="Y26" i="1"/>
  <c r="W16" i="1"/>
  <c r="AE90" i="1"/>
  <c r="AM99" i="1"/>
  <c r="AM98" i="1" s="1"/>
  <c r="K98" i="1"/>
  <c r="AM67" i="1"/>
  <c r="AM80" i="1"/>
  <c r="AM78" i="1"/>
  <c r="K107" i="1"/>
  <c r="AM108" i="1"/>
  <c r="AM107" i="1" s="1"/>
  <c r="AK64" i="1"/>
  <c r="S64" i="1"/>
  <c r="AM77" i="1"/>
  <c r="AE48" i="1"/>
  <c r="AM50" i="1"/>
  <c r="AE53" i="1"/>
  <c r="AC44" i="1"/>
  <c r="AM103" i="1"/>
  <c r="AM102" i="1" s="1"/>
  <c r="AM70" i="1"/>
  <c r="W64" i="1"/>
  <c r="AM51" i="1"/>
  <c r="AM42" i="1"/>
  <c r="AA64" i="1"/>
  <c r="AM38" i="1"/>
  <c r="AM40" i="1"/>
  <c r="K33" i="1"/>
  <c r="AM34" i="1"/>
  <c r="AM32" i="1"/>
  <c r="AM28" i="1"/>
  <c r="Y23" i="1"/>
  <c r="AE9" i="1"/>
  <c r="AM43" i="1"/>
  <c r="AM29" i="1"/>
  <c r="AE23" i="1"/>
  <c r="Y16" i="1"/>
  <c r="O36" i="1"/>
  <c r="AM106" i="1"/>
  <c r="AM105" i="1" s="1"/>
  <c r="K105" i="1"/>
  <c r="O102" i="1"/>
  <c r="W90" i="1"/>
  <c r="S107" i="1"/>
  <c r="K64" i="1"/>
  <c r="AM65" i="1"/>
  <c r="AM91" i="1"/>
  <c r="AA53" i="1"/>
  <c r="M9" i="1"/>
  <c r="AE98" i="1"/>
  <c r="M26" i="1"/>
  <c r="K19" i="1"/>
  <c r="AM20" i="1"/>
  <c r="AM19" i="1" s="1"/>
  <c r="AM24" i="1"/>
  <c r="K23" i="1"/>
  <c r="AM18" i="1"/>
  <c r="AI64" i="1"/>
  <c r="S26" i="1"/>
  <c r="AE26" i="1"/>
  <c r="AM10" i="1"/>
  <c r="AM9" i="1" s="1"/>
  <c r="O16" i="1"/>
  <c r="AM37" i="1"/>
  <c r="K36" i="1"/>
  <c r="M53" i="1"/>
  <c r="AM55" i="1"/>
  <c r="AM73" i="1"/>
  <c r="AM25" i="1"/>
  <c r="AM74" i="1"/>
  <c r="U64" i="1"/>
  <c r="AM39" i="1"/>
  <c r="U26" i="1"/>
  <c r="AM49" i="1"/>
  <c r="AM48" i="1" s="1"/>
  <c r="AA16" i="1"/>
  <c r="W36" i="1"/>
  <c r="AM15" i="1"/>
  <c r="AM14" i="1" s="1"/>
  <c r="AM69" i="1"/>
  <c r="AL36" i="1"/>
  <c r="AL110" i="1" s="1"/>
  <c r="M64" i="1"/>
  <c r="M23" i="1"/>
  <c r="K26" i="1"/>
  <c r="AM27" i="1"/>
  <c r="S36" i="1"/>
  <c r="U36" i="1"/>
  <c r="AE64" i="1"/>
  <c r="AM57" i="1"/>
  <c r="K62" i="1"/>
  <c r="AM63" i="1"/>
  <c r="AM62" i="1" s="1"/>
  <c r="AC36" i="1"/>
  <c r="AM30" i="1"/>
  <c r="W26" i="1"/>
  <c r="AI36" i="1"/>
  <c r="AM22" i="1"/>
  <c r="AM21" i="1" s="1"/>
  <c r="K16" i="1"/>
  <c r="AM17" i="1"/>
  <c r="M36" i="1"/>
  <c r="Q36" i="1"/>
  <c r="AE14" i="1"/>
  <c r="AM11" i="1"/>
  <c r="AM81" i="1"/>
  <c r="AM66" i="1"/>
  <c r="Y102" i="1"/>
  <c r="AE102" i="1"/>
  <c r="AK36" i="1"/>
  <c r="AK110" i="1" s="1"/>
  <c r="M16" i="1"/>
  <c r="Y36" i="1"/>
  <c r="AA36" i="1"/>
  <c r="K90" i="1"/>
  <c r="AM92" i="1"/>
  <c r="Y64" i="1"/>
  <c r="Y90" i="1"/>
  <c r="AM58" i="1"/>
  <c r="AM45" i="1"/>
  <c r="K44" i="1"/>
  <c r="AS111" i="2" l="1"/>
  <c r="AO110" i="2"/>
  <c r="AO108" i="2" s="1"/>
  <c r="AO111" i="2" s="1"/>
  <c r="W110" i="1"/>
  <c r="U110" i="1"/>
  <c r="AC110" i="1"/>
  <c r="S110" i="1"/>
  <c r="K110" i="1"/>
  <c r="Y110" i="1"/>
  <c r="Q110" i="1"/>
  <c r="AM44" i="1"/>
  <c r="M110" i="1"/>
  <c r="O110" i="1"/>
  <c r="AM33" i="1"/>
  <c r="AM53" i="1"/>
  <c r="AI110" i="1"/>
  <c r="AA110" i="1"/>
  <c r="AM90" i="1"/>
  <c r="S111" i="1"/>
  <c r="AM26" i="1"/>
  <c r="AE110" i="1"/>
  <c r="AM36" i="1"/>
  <c r="AM16" i="1"/>
  <c r="AM23" i="1"/>
  <c r="AM64" i="1"/>
  <c r="AM110" i="1" l="1"/>
  <c r="AM112" i="1"/>
</calcChain>
</file>

<file path=xl/sharedStrings.xml><?xml version="1.0" encoding="utf-8"?>
<sst xmlns="http://schemas.openxmlformats.org/spreadsheetml/2006/main" count="408" uniqueCount="175">
  <si>
    <t xml:space="preserve">Приложение № 2
</t>
  </si>
  <si>
    <t>к Решению Комиссии   по разработке ТП ОМС от 31.01.2024 №1</t>
  </si>
  <si>
    <t>Объемы медицинской помощи по территориальной программе обязательного медицинского страхования на 2024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</si>
  <si>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</si>
  <si>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</si>
  <si>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</si>
  <si>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_2024 г.</t>
  </si>
  <si>
    <t>Норматив финансовых затрат на единицу объема ВМП, руб. 2024 год</t>
  </si>
  <si>
    <t>тариф 2024 г.
 1р. группа</t>
  </si>
  <si>
    <t>тариф 2024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</si>
  <si>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</si>
  <si>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</si>
  <si>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</si>
  <si>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</si>
  <si>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</t>
    </r>
    <r>
      <rPr>
        <b/>
        <i/>
        <sz val="11"/>
        <rFont val="Times New Roman"/>
        <family val="1"/>
        <charset val="204"/>
      </rPr>
      <t>г.Хабаровск</t>
    </r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</si>
  <si>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</si>
  <si>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</si>
  <si>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г. Хабаровск</t>
    </r>
  </si>
  <si>
    <t>КГБУЗ "Городская клиническая больница" имени профессора Г.Л. Александровича МЗ ХК</t>
  </si>
  <si>
    <r>
      <t>КГБУЗ "Краевой клинический центр онкологии" МЗ ХК</t>
    </r>
    <r>
      <rPr>
        <b/>
        <i/>
        <sz val="11"/>
        <color rgb="FFFF000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</si>
  <si>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</si>
  <si>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rPr>
        <b/>
        <i/>
        <sz val="11"/>
        <color theme="1"/>
        <rFont val="Times New Roman"/>
        <family val="1"/>
        <charset val="204"/>
      </rPr>
      <t>ФАКТ 8 мес</t>
    </r>
    <r>
      <rPr>
        <i/>
        <sz val="11"/>
        <color theme="1"/>
        <rFont val="Times New Roman"/>
        <family val="1"/>
        <charset val="204"/>
      </rPr>
      <t xml:space="preserve">.
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</si>
  <si>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</si>
  <si>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</si>
  <si>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</si>
  <si>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</si>
  <si>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</si>
  <si>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</si>
  <si>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</si>
  <si>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</si>
  <si>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</si>
  <si>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</si>
  <si>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</si>
  <si>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</si>
  <si>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</si>
  <si>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</si>
  <si>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</si>
  <si>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</si>
  <si>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</si>
  <si>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</si>
  <si>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</si>
  <si>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</si>
  <si>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</si>
  <si>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</si>
  <si>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</si>
  <si>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</si>
  <si>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</si>
  <si>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</si>
  <si>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</si>
  <si>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</si>
  <si>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</si>
  <si>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</si>
  <si>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</si>
  <si>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</si>
  <si>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</si>
  <si>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</si>
  <si>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</si>
  <si>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</si>
  <si>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</si>
  <si>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</si>
  <si>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</si>
  <si>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</si>
  <si>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</si>
  <si>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</si>
  <si>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</si>
  <si>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</si>
  <si>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</si>
  <si>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</si>
  <si>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</si>
  <si>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</si>
  <si>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</si>
  <si>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 xml:space="preserve">ВМП 20  </t>
  </si>
  <si>
    <t xml:space="preserve">ВМП 21  </t>
  </si>
  <si>
    <t>ВМП 22 (лейкозы) дети</t>
  </si>
  <si>
    <t>ВМП 23 (лейкозы) взрослые</t>
  </si>
  <si>
    <t>ВМП 24(дистанц. ЛТ)</t>
  </si>
  <si>
    <t>ВМП 25 (дистанц. ЛТ)</t>
  </si>
  <si>
    <t>ВМП 26 (дистанц. ЛТ)</t>
  </si>
  <si>
    <t>Оториноларингология</t>
  </si>
  <si>
    <t>ВМП 27</t>
  </si>
  <si>
    <t>ВМП 28</t>
  </si>
  <si>
    <t>ВМП 29</t>
  </si>
  <si>
    <t>Офтальмология</t>
  </si>
  <si>
    <t>ВМП 30</t>
  </si>
  <si>
    <t>ВМП 31</t>
  </si>
  <si>
    <t>ВМП 32</t>
  </si>
  <si>
    <t>ВМП 33</t>
  </si>
  <si>
    <t>Педиатрия</t>
  </si>
  <si>
    <t>ВМП 34</t>
  </si>
  <si>
    <t>ВМП 35</t>
  </si>
  <si>
    <t>ВМП 36</t>
  </si>
  <si>
    <t>ВМП 37</t>
  </si>
  <si>
    <t xml:space="preserve">ВМП 38 </t>
  </si>
  <si>
    <t>ВМП 39</t>
  </si>
  <si>
    <t xml:space="preserve">ВМП 40 </t>
  </si>
  <si>
    <t xml:space="preserve">ВМП 41 </t>
  </si>
  <si>
    <t>Ревматология</t>
  </si>
  <si>
    <t xml:space="preserve">ВМП 42 </t>
  </si>
  <si>
    <t>Сердечно-сосудистая хирургия</t>
  </si>
  <si>
    <t>ВМП 43(1 стента инфаркт)</t>
  </si>
  <si>
    <t>ВМП 44(2 стента инфаркт)</t>
  </si>
  <si>
    <t>ВМП 45 (3 стент инфаркт)</t>
  </si>
  <si>
    <t>ВМП 46 (1 стента инфаркт)</t>
  </si>
  <si>
    <t>ВМП 47 (2 стента инфаркт)</t>
  </si>
  <si>
    <t>ВМП 48 (3 стента инфаркт)</t>
  </si>
  <si>
    <t>ВМП 49 (1 стента ИБС)</t>
  </si>
  <si>
    <t>ВМП 50  (2 стента ИБС)</t>
  </si>
  <si>
    <t>ВМП 51 (3 стента ИБС)</t>
  </si>
  <si>
    <t>ВМП 52 (ВСУЗИ 1 стент)</t>
  </si>
  <si>
    <t>ВМП 53 (ВСУЗИ 2 стента)</t>
  </si>
  <si>
    <t>ВМП 54 (ВСУЗИ 3 стента)</t>
  </si>
  <si>
    <t>ВМП 55 (кардиостимуляторы) 1 камерные взрослым</t>
  </si>
  <si>
    <t>ВМП 56 (кардиостимуляторы) 1 камерные  дети</t>
  </si>
  <si>
    <t>ВМП 57 (кардиостимуляторы) 2 камерные взрослым</t>
  </si>
  <si>
    <t>ВМП 58 (эндоваскулярная тромбэкстрация при остром ишемическом инсульте)</t>
  </si>
  <si>
    <t>ВМП 59 (АКШ)</t>
  </si>
  <si>
    <t>ВМП 60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</si>
  <si>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61(расчетный)</t>
  </si>
  <si>
    <t>ВМП 62(расчетный)</t>
  </si>
  <si>
    <t>ВМП 63(расчетный)</t>
  </si>
  <si>
    <t>ВМП 64(расчетный)</t>
  </si>
  <si>
    <t>Торакальная хирургия</t>
  </si>
  <si>
    <t>ВМП 65</t>
  </si>
  <si>
    <t xml:space="preserve">ВМП 66 </t>
  </si>
  <si>
    <t>Травматология и ортопедия</t>
  </si>
  <si>
    <t xml:space="preserve">ВМП 67 </t>
  </si>
  <si>
    <t>ВМП 68</t>
  </si>
  <si>
    <t>ВМП 69 (эндопротезы)</t>
  </si>
  <si>
    <t>ВМП 70 (эндопротезы)</t>
  </si>
  <si>
    <t>ВМП 71</t>
  </si>
  <si>
    <t>ВМП 72</t>
  </si>
  <si>
    <t>ВМП 73</t>
  </si>
  <si>
    <t>Урология</t>
  </si>
  <si>
    <t>ВМП 74</t>
  </si>
  <si>
    <t>ВМП 75</t>
  </si>
  <si>
    <t>ВМП 76</t>
  </si>
  <si>
    <t>Хирургия</t>
  </si>
  <si>
    <t>ВМП 77</t>
  </si>
  <si>
    <t>ВМП 78</t>
  </si>
  <si>
    <t>Челюстно-лицевая хирургия</t>
  </si>
  <si>
    <t>ВМП 79</t>
  </si>
  <si>
    <t>Эндокринология</t>
  </si>
  <si>
    <t>ВМП 80</t>
  </si>
  <si>
    <t>ВМП 81</t>
  </si>
  <si>
    <t>29.12.2024 №12</t>
  </si>
  <si>
    <t>Итого</t>
  </si>
  <si>
    <t xml:space="preserve">
</t>
  </si>
  <si>
    <t>КД _2023 г.</t>
  </si>
  <si>
    <t>Норматив финансовых затрат на единицу объема ВМП, руб. 2023 год</t>
  </si>
  <si>
    <t>КГБУЗ "Краевая клиническая больница N1" имени профессора С.И. Сергеева МЗ Хабаровского края</t>
  </si>
  <si>
    <r>
      <t xml:space="preserve">КГБУЗ "Краевой клинический центр онкологии"  </t>
    </r>
    <r>
      <rPr>
        <b/>
        <i/>
        <sz val="10"/>
        <rFont val="Calibri"/>
        <family val="2"/>
        <charset val="204"/>
        <scheme val="minor"/>
      </rPr>
      <t>г.Хабаровск</t>
    </r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</si>
  <si>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</si>
  <si>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</si>
  <si>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</si>
  <si>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</si>
  <si>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ЧУЗ "Клиническая больница "РЖД-Медицина" г. Хабаровск</t>
  </si>
  <si>
    <t>КГБУЗ "Онкологический диспансер" МЗ ХК</t>
  </si>
  <si>
    <t>ЧУЗ "Клиническая больница "РЖД-Медицина" г. Комсомольск</t>
  </si>
  <si>
    <t>0352005</t>
  </si>
  <si>
    <t>0352007</t>
  </si>
  <si>
    <t>0353001</t>
  </si>
  <si>
    <t>2141002</t>
  </si>
  <si>
    <t>ВМП 4 (расчетный)</t>
  </si>
  <si>
    <t>ВМП 33(расчетный)</t>
  </si>
  <si>
    <t>ВМП 40 (расчетный)</t>
  </si>
  <si>
    <t>ВМП 41 (расчетный)</t>
  </si>
  <si>
    <t>ВМП 58 (эндоваскулярная тромбэкстрация при остром ишемии)</t>
  </si>
  <si>
    <t>ВМП 60 (АКШ 1-3 стента)</t>
  </si>
  <si>
    <t>ВМП 72(расчетный)</t>
  </si>
  <si>
    <t>ВМП 73(расчетный)</t>
  </si>
  <si>
    <t>ВМП 76(расчетный)</t>
  </si>
  <si>
    <t>30.10.2024 №9</t>
  </si>
  <si>
    <t>к Решению Комиссии   по разработке ТП ОМС от 27.12.2024 №12</t>
  </si>
  <si>
    <t>к Протоколу заседания Комиссии по разработке ТП ОМС от 27.12.2024  №12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</si>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</sst>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_ ;\-#,##0.00\ "/>
    <numFmt numFmtId="167" formatCode="_-* #,##0_р_._-;\-* #,##0_р_._-;_-* &quot;-&quot;_р_._-;_-@_-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0" fontId="5" fillId="0" borderId="0"/>
    <xf numFmtId="0" fontId="7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7" fillId="0" borderId="0"/>
    <xf numFmtId="0" fontId="27" fillId="0" borderId="0"/>
    <xf numFmtId="0" fontId="29" fillId="0" borderId="0"/>
    <xf numFmtId="0" fontId="27" fillId="0" borderId="0"/>
    <xf numFmtId="0" fontId="30" fillId="0" borderId="0" applyFill="0" applyBorder="0" applyProtection="0">
      <alignment wrapText="1"/>
      <protection locked="0"/>
    </xf>
    <xf numFmtId="9" fontId="26" fillId="0" borderId="0" applyFont="0" applyFill="0" applyBorder="0" applyAlignment="0" applyProtection="0"/>
    <xf numFmtId="9" fontId="27" fillId="0" borderId="0" quotePrefix="1" applyFont="0" applyFill="0" applyBorder="0" applyAlignment="0">
      <protection locked="0"/>
    </xf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quotePrefix="1" applyFont="0" applyFill="0" applyBorder="0" applyAlignment="0">
      <protection locked="0"/>
    </xf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0" fontId="4" fillId="0" borderId="1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0" fillId="0" borderId="0" xfId="0" applyFont="1" applyFill="1" applyBorder="1" applyAlignment="1"/>
    <xf numFmtId="0" fontId="4" fillId="0" borderId="0" xfId="2" applyFont="1" applyFill="1" applyBorder="1" applyAlignment="1">
      <alignment vertical="center"/>
    </xf>
    <xf numFmtId="0" fontId="17" fillId="0" borderId="8" xfId="2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9" fillId="0" borderId="8" xfId="2" applyFont="1" applyFill="1" applyBorder="1" applyAlignment="1">
      <alignment horizontal="center" vertical="center" wrapText="1"/>
    </xf>
    <xf numFmtId="49" fontId="21" fillId="0" borderId="0" xfId="0" applyNumberFormat="1" applyFont="1" applyFill="1"/>
    <xf numFmtId="1" fontId="22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0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3" fillId="0" borderId="3" xfId="2" applyFont="1" applyFill="1" applyBorder="1" applyAlignment="1">
      <alignment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3" fontId="4" fillId="3" borderId="3" xfId="2" applyNumberFormat="1" applyFont="1" applyFill="1" applyBorder="1" applyAlignment="1">
      <alignment horizontal="center" vertical="center" wrapText="1"/>
    </xf>
    <xf numFmtId="9" fontId="0" fillId="3" borderId="3" xfId="0" applyNumberFormat="1" applyFont="1" applyFill="1" applyBorder="1" applyAlignment="1">
      <alignment horizontal="center" vertical="center"/>
    </xf>
    <xf numFmtId="0" fontId="23" fillId="4" borderId="3" xfId="2" applyFont="1" applyFill="1" applyBorder="1" applyAlignment="1">
      <alignment vertical="center" wrapText="1"/>
    </xf>
    <xf numFmtId="164" fontId="4" fillId="4" borderId="7" xfId="2" applyNumberFormat="1" applyFont="1" applyFill="1" applyBorder="1" applyAlignment="1">
      <alignment horizontal="center" vertical="center" wrapText="1"/>
    </xf>
    <xf numFmtId="3" fontId="4" fillId="4" borderId="3" xfId="2" applyNumberFormat="1" applyFont="1" applyFill="1" applyBorder="1" applyAlignment="1">
      <alignment horizontal="center" vertical="center" wrapText="1"/>
    </xf>
    <xf numFmtId="9" fontId="0" fillId="4" borderId="3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2" borderId="3" xfId="2" applyFont="1" applyFill="1" applyBorder="1" applyAlignment="1">
      <alignment vertical="center" wrapText="1"/>
    </xf>
    <xf numFmtId="164" fontId="8" fillId="2" borderId="7" xfId="2" applyNumberFormat="1" applyFont="1" applyFill="1" applyBorder="1" applyAlignment="1">
      <alignment horizontal="center" vertical="center" wrapText="1"/>
    </xf>
    <xf numFmtId="3" fontId="8" fillId="2" borderId="3" xfId="2" applyNumberFormat="1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/>
    </xf>
    <xf numFmtId="164" fontId="4" fillId="2" borderId="7" xfId="2" applyNumberFormat="1" applyFont="1" applyFill="1" applyBorder="1" applyAlignment="1">
      <alignment horizontal="center" vertical="center" wrapText="1"/>
    </xf>
    <xf numFmtId="3" fontId="4" fillId="2" borderId="3" xfId="2" applyNumberFormat="1" applyFont="1" applyFill="1" applyBorder="1" applyAlignment="1">
      <alignment horizontal="center" vertical="center" wrapText="1"/>
    </xf>
    <xf numFmtId="9" fontId="0" fillId="2" borderId="3" xfId="0" applyNumberFormat="1" applyFont="1" applyFill="1" applyBorder="1" applyAlignment="1">
      <alignment horizontal="center" vertical="center"/>
    </xf>
    <xf numFmtId="4" fontId="4" fillId="2" borderId="7" xfId="2" applyNumberFormat="1" applyFont="1" applyFill="1" applyBorder="1" applyAlignment="1">
      <alignment horizontal="center" vertical="center" wrapText="1"/>
    </xf>
    <xf numFmtId="3" fontId="0" fillId="3" borderId="3" xfId="0" applyNumberFormat="1" applyFont="1" applyFill="1" applyBorder="1" applyAlignment="1">
      <alignment horizontal="center"/>
    </xf>
    <xf numFmtId="41" fontId="0" fillId="0" borderId="3" xfId="0" applyNumberFormat="1" applyFont="1" applyFill="1" applyBorder="1"/>
    <xf numFmtId="41" fontId="4" fillId="0" borderId="3" xfId="2" applyNumberFormat="1" applyFont="1" applyFill="1" applyBorder="1" applyAlignment="1">
      <alignment horizontal="center" wrapText="1"/>
    </xf>
    <xf numFmtId="41" fontId="0" fillId="0" borderId="3" xfId="0" applyNumberFormat="1" applyFont="1" applyFill="1" applyBorder="1" applyAlignment="1"/>
    <xf numFmtId="3" fontId="0" fillId="4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0" fillId="0" borderId="3" xfId="0" applyNumberFormat="1" applyFont="1" applyFill="1" applyBorder="1" applyAlignment="1">
      <alignment horizontal="center"/>
    </xf>
    <xf numFmtId="3" fontId="0" fillId="0" borderId="3" xfId="0" applyNumberFormat="1" applyFont="1" applyFill="1" applyBorder="1"/>
    <xf numFmtId="3" fontId="8" fillId="6" borderId="3" xfId="0" applyNumberFormat="1" applyFont="1" applyFill="1" applyBorder="1"/>
    <xf numFmtId="41" fontId="0" fillId="0" borderId="0" xfId="0" applyNumberFormat="1" applyFont="1" applyFill="1"/>
    <xf numFmtId="166" fontId="0" fillId="0" borderId="0" xfId="0" applyNumberFormat="1" applyFont="1" applyFill="1"/>
    <xf numFmtId="0" fontId="4" fillId="0" borderId="1" xfId="4" applyFont="1" applyFill="1" applyBorder="1" applyAlignment="1">
      <alignment vertical="center"/>
    </xf>
    <xf numFmtId="0" fontId="8" fillId="0" borderId="0" xfId="4" applyFont="1" applyFill="1" applyBorder="1" applyAlignment="1">
      <alignment vertical="center" wrapText="1"/>
    </xf>
    <xf numFmtId="0" fontId="36" fillId="0" borderId="8" xfId="2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31" fillId="0" borderId="4" xfId="2" applyFont="1" applyFill="1" applyBorder="1" applyAlignment="1">
      <alignment horizontal="center" vertical="center" wrapText="1"/>
    </xf>
    <xf numFmtId="1" fontId="22" fillId="0" borderId="3" xfId="4" applyNumberFormat="1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2" borderId="8" xfId="4" applyFont="1" applyFill="1" applyBorder="1" applyAlignment="1">
      <alignment horizontal="left" vertical="center" wrapText="1"/>
    </xf>
    <xf numFmtId="0" fontId="8" fillId="2" borderId="11" xfId="4" applyFont="1" applyFill="1" applyBorder="1" applyAlignment="1">
      <alignment horizontal="center" vertical="center" wrapText="1"/>
    </xf>
    <xf numFmtId="0" fontId="8" fillId="2" borderId="8" xfId="4" applyFont="1" applyFill="1" applyBorder="1" applyAlignment="1">
      <alignment horizontal="center" vertical="center" wrapText="1"/>
    </xf>
    <xf numFmtId="167" fontId="8" fillId="2" borderId="8" xfId="4" applyNumberFormat="1" applyFont="1" applyFill="1" applyBorder="1" applyAlignment="1">
      <alignment horizontal="center" vertical="center" wrapText="1"/>
    </xf>
    <xf numFmtId="167" fontId="4" fillId="0" borderId="3" xfId="2" applyNumberFormat="1" applyFont="1" applyFill="1" applyBorder="1" applyAlignment="1">
      <alignment horizontal="center" vertical="center" wrapText="1"/>
    </xf>
    <xf numFmtId="167" fontId="4" fillId="0" borderId="3" xfId="2" applyNumberFormat="1" applyFont="1" applyFill="1" applyBorder="1" applyAlignment="1">
      <alignment vertical="center" wrapText="1"/>
    </xf>
    <xf numFmtId="167" fontId="4" fillId="0" borderId="3" xfId="4" applyNumberFormat="1" applyFont="1" applyFill="1" applyBorder="1" applyAlignment="1">
      <alignment horizontal="center" vertical="center" wrapText="1"/>
    </xf>
    <xf numFmtId="41" fontId="8" fillId="0" borderId="3" xfId="4" applyNumberFormat="1" applyFont="1" applyFill="1" applyBorder="1" applyAlignment="1">
      <alignment horizontal="center" vertical="center" wrapText="1"/>
    </xf>
    <xf numFmtId="4" fontId="8" fillId="0" borderId="3" xfId="4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167" fontId="4" fillId="2" borderId="3" xfId="2" applyNumberFormat="1" applyFont="1" applyFill="1" applyBorder="1" applyAlignment="1">
      <alignment horizontal="center" vertical="center" wrapText="1"/>
    </xf>
    <xf numFmtId="167" fontId="4" fillId="2" borderId="3" xfId="2" applyNumberFormat="1" applyFont="1" applyFill="1" applyBorder="1" applyAlignment="1">
      <alignment vertical="center" wrapText="1"/>
    </xf>
    <xf numFmtId="167" fontId="4" fillId="2" borderId="3" xfId="4" applyNumberFormat="1" applyFont="1" applyFill="1" applyBorder="1" applyAlignment="1">
      <alignment horizontal="center" vertical="center" wrapText="1"/>
    </xf>
    <xf numFmtId="41" fontId="8" fillId="2" borderId="3" xfId="4" applyNumberFormat="1" applyFont="1" applyFill="1" applyBorder="1" applyAlignment="1">
      <alignment horizontal="center" vertical="center" wrapText="1"/>
    </xf>
    <xf numFmtId="4" fontId="8" fillId="2" borderId="3" xfId="4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167" fontId="8" fillId="2" borderId="3" xfId="2" applyNumberFormat="1" applyFont="1" applyFill="1" applyBorder="1" applyAlignment="1">
      <alignment horizontal="center" vertical="center" wrapText="1"/>
    </xf>
    <xf numFmtId="167" fontId="8" fillId="2" borderId="3" xfId="2" applyNumberFormat="1" applyFont="1" applyFill="1" applyBorder="1" applyAlignment="1">
      <alignment vertical="center" wrapText="1"/>
    </xf>
    <xf numFmtId="167" fontId="8" fillId="2" borderId="3" xfId="4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41" fontId="8" fillId="0" borderId="7" xfId="4" applyNumberFormat="1" applyFont="1" applyFill="1" applyBorder="1" applyAlignment="1">
      <alignment horizontal="center" vertical="center" wrapText="1"/>
    </xf>
    <xf numFmtId="4" fontId="8" fillId="0" borderId="7" xfId="4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7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7" fontId="4" fillId="5" borderId="3" xfId="2" applyNumberFormat="1" applyFont="1" applyFill="1" applyBorder="1" applyAlignment="1">
      <alignment horizontal="center" vertical="center" wrapText="1"/>
    </xf>
    <xf numFmtId="41" fontId="8" fillId="2" borderId="7" xfId="4" applyNumberFormat="1" applyFont="1" applyFill="1" applyBorder="1" applyAlignment="1">
      <alignment horizontal="center" vertical="center" wrapText="1"/>
    </xf>
    <xf numFmtId="4" fontId="8" fillId="2" borderId="7" xfId="4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2" borderId="3" xfId="2" applyNumberFormat="1" applyFont="1" applyFill="1" applyBorder="1" applyAlignment="1">
      <alignment horizontal="center" vertical="center" wrapText="1"/>
    </xf>
    <xf numFmtId="0" fontId="0" fillId="2" borderId="3" xfId="0" applyFont="1" applyFill="1" applyBorder="1"/>
    <xf numFmtId="0" fontId="0" fillId="2" borderId="3" xfId="0" applyFont="1" applyFill="1" applyBorder="1" applyAlignment="1"/>
    <xf numFmtId="167" fontId="0" fillId="2" borderId="3" xfId="0" applyNumberFormat="1" applyFont="1" applyFill="1" applyBorder="1"/>
    <xf numFmtId="167" fontId="4" fillId="0" borderId="0" xfId="0" applyNumberFormat="1" applyFont="1" applyFill="1"/>
    <xf numFmtId="3" fontId="8" fillId="6" borderId="3" xfId="4" applyNumberFormat="1" applyFont="1" applyFill="1" applyBorder="1" applyAlignment="1">
      <alignment vertical="center" wrapText="1"/>
    </xf>
    <xf numFmtId="3" fontId="24" fillId="6" borderId="3" xfId="4" applyNumberFormat="1" applyFont="1" applyFill="1" applyBorder="1" applyAlignment="1">
      <alignment vertical="center" wrapText="1"/>
    </xf>
    <xf numFmtId="3" fontId="8" fillId="6" borderId="3" xfId="4" applyNumberFormat="1" applyFont="1" applyFill="1" applyBorder="1" applyAlignment="1">
      <alignment horizontal="center"/>
    </xf>
    <xf numFmtId="0" fontId="9" fillId="0" borderId="8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1" fontId="11" fillId="0" borderId="5" xfId="2" applyNumberFormat="1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1" fontId="11" fillId="0" borderId="7" xfId="2" applyNumberFormat="1" applyFont="1" applyFill="1" applyBorder="1" applyAlignment="1">
      <alignment horizontal="center" vertical="center" wrapText="1"/>
    </xf>
    <xf numFmtId="1" fontId="18" fillId="0" borderId="5" xfId="2" applyNumberFormat="1" applyFont="1" applyFill="1" applyBorder="1" applyAlignment="1">
      <alignment horizontal="center" vertical="center" wrapText="1"/>
    </xf>
    <xf numFmtId="1" fontId="18" fillId="0" borderId="7" xfId="2" applyNumberFormat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center" vertical="center" wrapText="1"/>
    </xf>
    <xf numFmtId="49" fontId="18" fillId="0" borderId="7" xfId="2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49" fontId="18" fillId="0" borderId="6" xfId="2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49" fontId="37" fillId="0" borderId="5" xfId="2" applyNumberFormat="1" applyFont="1" applyFill="1" applyBorder="1" applyAlignment="1">
      <alignment horizontal="center" vertical="center" wrapText="1"/>
    </xf>
    <xf numFmtId="49" fontId="37" fillId="0" borderId="7" xfId="2" applyNumberFormat="1" applyFont="1" applyFill="1" applyBorder="1" applyAlignment="1">
      <alignment horizontal="center" vertical="center" wrapText="1"/>
    </xf>
    <xf numFmtId="49" fontId="40" fillId="0" borderId="5" xfId="2" applyNumberFormat="1" applyFont="1" applyFill="1" applyBorder="1" applyAlignment="1">
      <alignment horizontal="center" vertical="center" wrapText="1"/>
    </xf>
    <xf numFmtId="49" fontId="40" fillId="0" borderId="7" xfId="2" applyNumberFormat="1" applyFont="1" applyFill="1" applyBorder="1" applyAlignment="1">
      <alignment horizontal="center" vertical="center" wrapText="1"/>
    </xf>
    <xf numFmtId="49" fontId="40" fillId="0" borderId="3" xfId="2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31" fillId="0" borderId="8" xfId="2" applyFont="1" applyFill="1" applyBorder="1" applyAlignment="1">
      <alignment horizontal="center" vertical="center" wrapText="1"/>
    </xf>
    <xf numFmtId="0" fontId="31" fillId="0" borderId="4" xfId="2" applyFont="1" applyFill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 wrapText="1"/>
    </xf>
    <xf numFmtId="49" fontId="39" fillId="0" borderId="6" xfId="0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center" vertical="center" wrapText="1"/>
    </xf>
    <xf numFmtId="49" fontId="39" fillId="0" borderId="7" xfId="0" applyNumberFormat="1" applyFont="1" applyFill="1" applyBorder="1" applyAlignment="1">
      <alignment horizontal="center" vertical="center" wrapText="1"/>
    </xf>
    <xf numFmtId="49" fontId="37" fillId="0" borderId="6" xfId="2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1" fontId="37" fillId="0" borderId="5" xfId="4" applyNumberFormat="1" applyFont="1" applyFill="1" applyBorder="1" applyAlignment="1">
      <alignment horizontal="center" vertical="center" wrapText="1"/>
    </xf>
    <xf numFmtId="1" fontId="37" fillId="0" borderId="7" xfId="4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/>
    </xf>
    <xf numFmtId="0" fontId="39" fillId="0" borderId="7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1" fontId="32" fillId="0" borderId="5" xfId="4" applyNumberFormat="1" applyFont="1" applyFill="1" applyBorder="1" applyAlignment="1">
      <alignment horizontal="center" vertical="center" wrapText="1"/>
    </xf>
    <xf numFmtId="1" fontId="32" fillId="0" borderId="6" xfId="4" applyNumberFormat="1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31" fillId="0" borderId="3" xfId="4" applyFont="1" applyFill="1" applyBorder="1" applyAlignment="1">
      <alignment horizontal="center" vertical="center" wrapText="1"/>
    </xf>
    <xf numFmtId="0" fontId="31" fillId="0" borderId="4" xfId="4" applyFont="1" applyFill="1" applyBorder="1" applyAlignment="1">
      <alignment horizontal="center" vertical="center" wrapText="1"/>
    </xf>
    <xf numFmtId="0" fontId="31" fillId="0" borderId="3" xfId="2" applyFont="1" applyFill="1" applyBorder="1" applyAlignment="1">
      <alignment horizontal="center" vertical="center" wrapText="1"/>
    </xf>
    <xf numFmtId="0" fontId="31" fillId="0" borderId="2" xfId="2" applyFont="1" applyFill="1" applyBorder="1" applyAlignment="1">
      <alignment horizontal="center" vertical="center" wrapText="1"/>
    </xf>
    <xf numFmtId="0" fontId="31" fillId="0" borderId="2" xfId="4" applyFont="1" applyFill="1" applyBorder="1" applyAlignment="1">
      <alignment horizontal="center" vertical="center" wrapText="1"/>
    </xf>
    <xf numFmtId="1" fontId="32" fillId="0" borderId="7" xfId="4" applyNumberFormat="1" applyFont="1" applyFill="1" applyBorder="1" applyAlignment="1">
      <alignment horizontal="center" vertical="center" wrapText="1"/>
    </xf>
    <xf numFmtId="1" fontId="33" fillId="0" borderId="5" xfId="4" applyNumberFormat="1" applyFont="1" applyFill="1" applyBorder="1" applyAlignment="1">
      <alignment horizontal="center" vertical="center" wrapText="1"/>
    </xf>
    <xf numFmtId="1" fontId="33" fillId="0" borderId="7" xfId="4" applyNumberFormat="1" applyFont="1" applyFill="1" applyBorder="1" applyAlignment="1">
      <alignment horizontal="center" vertical="center" wrapText="1"/>
    </xf>
    <xf numFmtId="41" fontId="8" fillId="0" borderId="8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 wrapText="1"/>
    </xf>
    <xf numFmtId="41" fontId="8" fillId="0" borderId="3" xfId="2" applyNumberFormat="1" applyFont="1" applyFill="1" applyBorder="1" applyAlignment="1">
      <alignment vertical="center" wrapText="1"/>
    </xf>
    <xf numFmtId="0" fontId="8" fillId="0" borderId="3" xfId="2" applyFont="1" applyFill="1" applyBorder="1" applyAlignment="1">
      <alignment vertical="center" wrapText="1"/>
    </xf>
    <xf numFmtId="41" fontId="8" fillId="0" borderId="7" xfId="2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/>
    </xf>
    <xf numFmtId="41" fontId="3" fillId="0" borderId="3" xfId="0" applyNumberFormat="1" applyFont="1" applyFill="1" applyBorder="1"/>
    <xf numFmtId="41" fontId="3" fillId="0" borderId="3" xfId="0" applyNumberFormat="1" applyFont="1" applyFill="1" applyBorder="1" applyAlignment="1"/>
    <xf numFmtId="41" fontId="0" fillId="0" borderId="3" xfId="0" applyNumberFormat="1" applyFill="1" applyBorder="1"/>
    <xf numFmtId="3" fontId="8" fillId="0" borderId="3" xfId="0" applyNumberFormat="1" applyFont="1" applyFill="1" applyBorder="1"/>
    <xf numFmtId="3" fontId="8" fillId="0" borderId="3" xfId="2" applyNumberFormat="1" applyFont="1" applyFill="1" applyBorder="1" applyAlignment="1">
      <alignment vertical="center" wrapText="1"/>
    </xf>
    <xf numFmtId="3" fontId="2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/>
    </xf>
    <xf numFmtId="43" fontId="8" fillId="0" borderId="3" xfId="2" applyNumberFormat="1" applyFont="1" applyFill="1" applyBorder="1" applyAlignment="1">
      <alignment horizontal="center"/>
    </xf>
    <xf numFmtId="41" fontId="8" fillId="0" borderId="3" xfId="2" applyNumberFormat="1" applyFont="1" applyFill="1" applyBorder="1" applyAlignment="1">
      <alignment horizontal="center" wrapText="1"/>
    </xf>
  </cellXfs>
  <cellStyles count="72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A378"/>
  <sheetViews>
    <sheetView tabSelected="1" topLeftCell="B1" zoomScale="80" zoomScaleNormal="80" zoomScaleSheetLayoutView="90" workbookViewId="0">
      <pane xSplit="8" ySplit="9" topLeftCell="J44" activePane="bottomRight" state="frozen"/>
      <selection activeCell="J122" sqref="J122"/>
      <selection pane="topRight" activeCell="J122" sqref="J122"/>
      <selection pane="bottomLeft" activeCell="J122" sqref="J122"/>
      <selection pane="bottomRight" activeCell="AS5" sqref="AS5"/>
    </sheetView>
  </sheetViews>
  <sheetFormatPr defaultColWidth="9.140625" defaultRowHeight="15" x14ac:dyDescent="0.25"/>
  <cols>
    <col min="1" max="1" width="11.140625" style="1" bestFit="1" customWidth="1"/>
    <col min="2" max="2" width="20.140625" style="1" customWidth="1"/>
    <col min="3" max="3" width="26.7109375" style="2" customWidth="1"/>
    <col min="4" max="5" width="10.28515625" style="2" hidden="1" customWidth="1"/>
    <col min="6" max="6" width="10.28515625" style="3" hidden="1" customWidth="1"/>
    <col min="7" max="7" width="7.42578125" style="2" hidden="1" customWidth="1"/>
    <col min="8" max="8" width="13" style="2" customWidth="1"/>
    <col min="9" max="9" width="12.42578125" style="1" customWidth="1"/>
    <col min="10" max="11" width="15.140625" style="4" customWidth="1"/>
    <col min="12" max="13" width="15.140625" style="4" hidden="1" customWidth="1"/>
    <col min="14" max="19" width="15.140625" style="1" hidden="1" customWidth="1"/>
    <col min="20" max="21" width="15.140625" style="1" customWidth="1"/>
    <col min="22" max="24" width="15.140625" style="1" hidden="1" customWidth="1"/>
    <col min="25" max="25" width="16.42578125" style="1" hidden="1" customWidth="1"/>
    <col min="26" max="29" width="15.140625" style="1" hidden="1" customWidth="1"/>
    <col min="30" max="30" width="10.140625" style="1" hidden="1" customWidth="1"/>
    <col min="31" max="31" width="16" style="1" hidden="1" customWidth="1"/>
    <col min="32" max="32" width="9.42578125" style="1" hidden="1" customWidth="1"/>
    <col min="33" max="33" width="14.140625" style="1" hidden="1" customWidth="1"/>
    <col min="34" max="38" width="15.140625" style="1" hidden="1" customWidth="1"/>
    <col min="39" max="39" width="20.85546875" style="1" hidden="1" customWidth="1"/>
    <col min="40" max="51" width="9.140625" style="1" customWidth="1"/>
    <col min="52" max="16384" width="9.140625" style="1"/>
  </cols>
  <sheetData>
    <row r="1" spans="1:39" ht="20.25" customHeight="1" x14ac:dyDescent="0.25">
      <c r="C1" s="1"/>
      <c r="D1" s="1"/>
      <c r="G1" s="120" t="s">
        <v>146</v>
      </c>
      <c r="H1" s="120"/>
      <c r="I1" s="120"/>
      <c r="J1" s="1"/>
      <c r="K1" s="1"/>
      <c r="T1" s="1" t="s">
        <v>174</v>
      </c>
      <c r="AL1" s="120" t="s">
        <v>0</v>
      </c>
      <c r="AM1" s="120"/>
    </row>
    <row r="2" spans="1:39" ht="30" customHeight="1" x14ac:dyDescent="0.25">
      <c r="C2" s="1"/>
      <c r="D2" s="1"/>
      <c r="G2" s="121"/>
      <c r="H2" s="121"/>
      <c r="I2" s="121"/>
      <c r="J2" s="1"/>
      <c r="K2" s="124" t="s">
        <v>173</v>
      </c>
      <c r="L2" s="124"/>
      <c r="M2" s="124"/>
      <c r="N2" s="124"/>
      <c r="O2" s="124"/>
      <c r="P2" s="124"/>
      <c r="Q2" s="124"/>
      <c r="R2" s="124"/>
      <c r="S2" s="124"/>
      <c r="T2" s="124"/>
      <c r="U2" s="124"/>
      <c r="AL2" s="121" t="s">
        <v>1</v>
      </c>
      <c r="AM2" s="121"/>
    </row>
    <row r="3" spans="1:39" ht="60" customHeight="1" x14ac:dyDescent="0.25">
      <c r="B3" s="122" t="s">
        <v>2</v>
      </c>
      <c r="C3" s="122"/>
      <c r="D3" s="123"/>
      <c r="E3" s="123"/>
      <c r="F3" s="123"/>
      <c r="G3" s="122"/>
      <c r="H3" s="122"/>
      <c r="I3" s="122"/>
      <c r="J3" s="122"/>
      <c r="K3" s="122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  <c r="AA3" s="8"/>
      <c r="AB3" s="8"/>
      <c r="AC3" s="8"/>
      <c r="AD3" s="6"/>
      <c r="AE3" s="6"/>
      <c r="AF3" s="6"/>
      <c r="AG3" s="6"/>
      <c r="AH3" s="6"/>
      <c r="AI3" s="6"/>
      <c r="AJ3" s="6"/>
      <c r="AK3" s="6"/>
      <c r="AL3" s="9"/>
      <c r="AM3" s="9"/>
    </row>
    <row r="4" spans="1:39" ht="55.5" customHeight="1" x14ac:dyDescent="0.25">
      <c r="A4" s="114" t="s">
        <v>3</v>
      </c>
      <c r="B4" s="116" t="s">
        <v>4</v>
      </c>
      <c r="C4" s="117" t="s">
        <v>5</v>
      </c>
      <c r="D4" s="118" t="s">
        <v>6</v>
      </c>
      <c r="E4" s="118"/>
      <c r="F4" s="119" t="s">
        <v>7</v>
      </c>
      <c r="G4" s="119" t="s">
        <v>3</v>
      </c>
      <c r="H4" s="119" t="s">
        <v>8</v>
      </c>
      <c r="I4" s="119" t="s">
        <v>9</v>
      </c>
      <c r="J4" s="128" t="s">
        <v>10</v>
      </c>
      <c r="K4" s="129"/>
      <c r="L4" s="128" t="s">
        <v>11</v>
      </c>
      <c r="M4" s="129"/>
      <c r="N4" s="128" t="s">
        <v>12</v>
      </c>
      <c r="O4" s="129"/>
      <c r="P4" s="128" t="s">
        <v>13</v>
      </c>
      <c r="Q4" s="129"/>
      <c r="R4" s="128" t="s">
        <v>14</v>
      </c>
      <c r="S4" s="129"/>
      <c r="T4" s="128" t="s">
        <v>15</v>
      </c>
      <c r="U4" s="130"/>
      <c r="V4" s="128" t="s">
        <v>16</v>
      </c>
      <c r="W4" s="129"/>
      <c r="X4" s="128" t="s">
        <v>17</v>
      </c>
      <c r="Y4" s="129"/>
      <c r="Z4" s="125" t="s">
        <v>18</v>
      </c>
      <c r="AA4" s="126"/>
      <c r="AB4" s="128" t="s">
        <v>19</v>
      </c>
      <c r="AC4" s="129"/>
      <c r="AD4" s="125" t="s">
        <v>20</v>
      </c>
      <c r="AE4" s="126"/>
      <c r="AF4" s="125" t="s">
        <v>21</v>
      </c>
      <c r="AG4" s="126"/>
      <c r="AH4" s="125" t="s">
        <v>22</v>
      </c>
      <c r="AI4" s="126"/>
      <c r="AJ4" s="125" t="s">
        <v>23</v>
      </c>
      <c r="AK4" s="126"/>
      <c r="AL4" s="127" t="s">
        <v>24</v>
      </c>
      <c r="AM4" s="127"/>
    </row>
    <row r="5" spans="1:39" s="12" customFormat="1" ht="14.25" customHeight="1" x14ac:dyDescent="0.25">
      <c r="A5" s="114"/>
      <c r="B5" s="116"/>
      <c r="C5" s="117"/>
      <c r="D5" s="10"/>
      <c r="E5" s="10"/>
      <c r="F5" s="119"/>
      <c r="G5" s="119"/>
      <c r="H5" s="119"/>
      <c r="I5" s="119"/>
      <c r="J5" s="131">
        <v>270005</v>
      </c>
      <c r="K5" s="132"/>
      <c r="L5" s="131">
        <v>270004</v>
      </c>
      <c r="M5" s="132"/>
      <c r="N5" s="131">
        <v>270148</v>
      </c>
      <c r="O5" s="132"/>
      <c r="P5" s="131">
        <v>270007</v>
      </c>
      <c r="Q5" s="132"/>
      <c r="R5" s="131">
        <v>270008</v>
      </c>
      <c r="S5" s="132"/>
      <c r="T5" s="131">
        <v>270149</v>
      </c>
      <c r="U5" s="132"/>
      <c r="V5" s="131">
        <v>270017</v>
      </c>
      <c r="W5" s="132"/>
      <c r="X5" s="131">
        <v>270042</v>
      </c>
      <c r="Y5" s="132"/>
      <c r="Z5" s="140">
        <v>270018</v>
      </c>
      <c r="AA5" s="141"/>
      <c r="AB5" s="140">
        <v>270058</v>
      </c>
      <c r="AC5" s="141"/>
      <c r="AD5" s="140">
        <v>270057</v>
      </c>
      <c r="AE5" s="141"/>
      <c r="AF5" s="11"/>
      <c r="AG5" s="11"/>
      <c r="AH5" s="140">
        <v>270053</v>
      </c>
      <c r="AI5" s="141"/>
      <c r="AJ5" s="140">
        <v>270050</v>
      </c>
      <c r="AK5" s="141"/>
      <c r="AL5" s="133"/>
      <c r="AM5" s="134"/>
    </row>
    <row r="6" spans="1:39" s="14" customFormat="1" ht="14.45" hidden="1" customHeight="1" x14ac:dyDescent="0.2">
      <c r="A6" s="114"/>
      <c r="B6" s="116"/>
      <c r="C6" s="117"/>
      <c r="D6" s="13" t="s">
        <v>25</v>
      </c>
      <c r="E6" s="13" t="s">
        <v>26</v>
      </c>
      <c r="F6" s="119"/>
      <c r="G6" s="119"/>
      <c r="H6" s="119"/>
      <c r="I6" s="119"/>
      <c r="J6" s="135" t="s">
        <v>27</v>
      </c>
      <c r="K6" s="136"/>
      <c r="L6" s="135" t="s">
        <v>28</v>
      </c>
      <c r="M6" s="136"/>
      <c r="N6" s="137" t="s">
        <v>29</v>
      </c>
      <c r="O6" s="138"/>
      <c r="P6" s="135" t="s">
        <v>30</v>
      </c>
      <c r="Q6" s="136"/>
      <c r="R6" s="135" t="s">
        <v>31</v>
      </c>
      <c r="S6" s="136"/>
      <c r="T6" s="135" t="s">
        <v>32</v>
      </c>
      <c r="U6" s="139"/>
      <c r="V6" s="135" t="s">
        <v>33</v>
      </c>
      <c r="W6" s="139"/>
      <c r="X6" s="135" t="s">
        <v>34</v>
      </c>
      <c r="Y6" s="139"/>
      <c r="Z6" s="147" t="s">
        <v>35</v>
      </c>
      <c r="AA6" s="148"/>
      <c r="AB6" s="147" t="s">
        <v>36</v>
      </c>
      <c r="AC6" s="149"/>
      <c r="AD6" s="147" t="s">
        <v>37</v>
      </c>
      <c r="AE6" s="149"/>
      <c r="AF6" s="109"/>
      <c r="AG6" s="109"/>
      <c r="AH6" s="147" t="s">
        <v>38</v>
      </c>
      <c r="AI6" s="148"/>
      <c r="AJ6" s="142" t="s">
        <v>39</v>
      </c>
      <c r="AK6" s="142"/>
      <c r="AL6" s="137"/>
      <c r="AM6" s="143"/>
    </row>
    <row r="7" spans="1:39" s="16" customFormat="1" ht="56.25" customHeight="1" x14ac:dyDescent="0.25">
      <c r="A7" s="115"/>
      <c r="B7" s="116"/>
      <c r="C7" s="116"/>
      <c r="D7" s="110" t="s">
        <v>40</v>
      </c>
      <c r="E7" s="110" t="s">
        <v>40</v>
      </c>
      <c r="F7" s="117"/>
      <c r="G7" s="117"/>
      <c r="H7" s="117"/>
      <c r="I7" s="117"/>
      <c r="J7" s="15" t="s">
        <v>41</v>
      </c>
      <c r="K7" s="15" t="s">
        <v>42</v>
      </c>
      <c r="L7" s="15" t="s">
        <v>41</v>
      </c>
      <c r="M7" s="15" t="s">
        <v>42</v>
      </c>
      <c r="N7" s="15" t="s">
        <v>41</v>
      </c>
      <c r="O7" s="15" t="s">
        <v>42</v>
      </c>
      <c r="P7" s="15" t="s">
        <v>41</v>
      </c>
      <c r="Q7" s="15" t="s">
        <v>42</v>
      </c>
      <c r="R7" s="15" t="s">
        <v>41</v>
      </c>
      <c r="S7" s="15" t="s">
        <v>42</v>
      </c>
      <c r="T7" s="15" t="s">
        <v>41</v>
      </c>
      <c r="U7" s="15" t="s">
        <v>42</v>
      </c>
      <c r="V7" s="15" t="s">
        <v>41</v>
      </c>
      <c r="W7" s="15" t="s">
        <v>42</v>
      </c>
      <c r="X7" s="15" t="s">
        <v>41</v>
      </c>
      <c r="Y7" s="15" t="s">
        <v>42</v>
      </c>
      <c r="Z7" s="15" t="s">
        <v>41</v>
      </c>
      <c r="AA7" s="15" t="s">
        <v>42</v>
      </c>
      <c r="AB7" s="15" t="s">
        <v>41</v>
      </c>
      <c r="AC7" s="15" t="s">
        <v>42</v>
      </c>
      <c r="AD7" s="15" t="s">
        <v>41</v>
      </c>
      <c r="AE7" s="15" t="s">
        <v>42</v>
      </c>
      <c r="AF7" s="15" t="s">
        <v>41</v>
      </c>
      <c r="AG7" s="15" t="s">
        <v>42</v>
      </c>
      <c r="AH7" s="15" t="s">
        <v>41</v>
      </c>
      <c r="AI7" s="15" t="s">
        <v>42</v>
      </c>
      <c r="AJ7" s="15" t="s">
        <v>41</v>
      </c>
      <c r="AK7" s="15" t="s">
        <v>42</v>
      </c>
      <c r="AL7" s="15" t="s">
        <v>41</v>
      </c>
      <c r="AM7" s="15" t="s">
        <v>42</v>
      </c>
    </row>
    <row r="8" spans="1:39" s="16" customFormat="1" ht="14.25" customHeight="1" x14ac:dyDescent="0.25">
      <c r="A8" s="17"/>
      <c r="B8" s="111">
        <v>1</v>
      </c>
      <c r="C8" s="111">
        <v>2</v>
      </c>
      <c r="D8" s="111">
        <v>3</v>
      </c>
      <c r="E8" s="111">
        <v>4</v>
      </c>
      <c r="F8" s="111">
        <v>5</v>
      </c>
      <c r="G8" s="111">
        <v>6</v>
      </c>
      <c r="H8" s="111">
        <v>7</v>
      </c>
      <c r="I8" s="111">
        <v>8</v>
      </c>
      <c r="J8" s="111">
        <v>9</v>
      </c>
      <c r="K8" s="111">
        <v>10</v>
      </c>
      <c r="L8" s="111">
        <v>11</v>
      </c>
      <c r="M8" s="111">
        <v>12</v>
      </c>
      <c r="N8" s="111">
        <v>13</v>
      </c>
      <c r="O8" s="111">
        <v>14</v>
      </c>
      <c r="P8" s="111">
        <v>15</v>
      </c>
      <c r="Q8" s="111">
        <v>16</v>
      </c>
      <c r="R8" s="111">
        <v>17</v>
      </c>
      <c r="S8" s="111">
        <v>18</v>
      </c>
      <c r="T8" s="111">
        <v>19</v>
      </c>
      <c r="U8" s="111">
        <v>20</v>
      </c>
      <c r="V8" s="111">
        <v>21</v>
      </c>
      <c r="W8" s="111">
        <v>22</v>
      </c>
      <c r="X8" s="111">
        <v>23</v>
      </c>
      <c r="Y8" s="111">
        <v>24</v>
      </c>
      <c r="Z8" s="111">
        <v>25</v>
      </c>
      <c r="AA8" s="111">
        <v>26</v>
      </c>
      <c r="AB8" s="111">
        <v>27</v>
      </c>
      <c r="AC8" s="111">
        <v>28</v>
      </c>
      <c r="AD8" s="111">
        <v>29</v>
      </c>
      <c r="AE8" s="111">
        <v>30</v>
      </c>
      <c r="AF8" s="111"/>
      <c r="AG8" s="111"/>
      <c r="AH8" s="111">
        <v>31</v>
      </c>
      <c r="AI8" s="111">
        <v>32</v>
      </c>
      <c r="AJ8" s="111">
        <v>33</v>
      </c>
      <c r="AK8" s="111">
        <v>34</v>
      </c>
      <c r="AL8" s="111">
        <v>35</v>
      </c>
      <c r="AM8" s="111">
        <v>36</v>
      </c>
    </row>
    <row r="9" spans="1:39" s="16" customFormat="1" x14ac:dyDescent="0.25">
      <c r="A9" s="17"/>
      <c r="B9" s="111"/>
      <c r="C9" s="113" t="s">
        <v>43</v>
      </c>
      <c r="D9" s="18"/>
      <c r="E9" s="18"/>
      <c r="F9" s="111"/>
      <c r="G9" s="111"/>
      <c r="H9" s="18"/>
      <c r="I9" s="18"/>
      <c r="J9" s="195">
        <f t="shared" ref="J9:AM9" si="0">SUM(J10:J13)</f>
        <v>48</v>
      </c>
      <c r="K9" s="195">
        <f t="shared" si="0"/>
        <v>13502753.856000002</v>
      </c>
      <c r="L9" s="195">
        <f t="shared" si="0"/>
        <v>0</v>
      </c>
      <c r="M9" s="195">
        <f t="shared" si="0"/>
        <v>0</v>
      </c>
      <c r="N9" s="195">
        <f t="shared" si="0"/>
        <v>0</v>
      </c>
      <c r="O9" s="195">
        <f t="shared" si="0"/>
        <v>0</v>
      </c>
      <c r="P9" s="195">
        <f t="shared" si="0"/>
        <v>70</v>
      </c>
      <c r="Q9" s="195">
        <f t="shared" si="0"/>
        <v>18337380</v>
      </c>
      <c r="R9" s="195">
        <f t="shared" si="0"/>
        <v>0</v>
      </c>
      <c r="S9" s="195">
        <f t="shared" si="0"/>
        <v>0</v>
      </c>
      <c r="T9" s="195">
        <f t="shared" si="0"/>
        <v>0</v>
      </c>
      <c r="U9" s="195">
        <f t="shared" si="0"/>
        <v>0</v>
      </c>
      <c r="V9" s="195">
        <f t="shared" si="0"/>
        <v>15</v>
      </c>
      <c r="W9" s="195">
        <f t="shared" si="0"/>
        <v>4219610.58</v>
      </c>
      <c r="X9" s="195">
        <f t="shared" si="0"/>
        <v>4</v>
      </c>
      <c r="Y9" s="195">
        <f t="shared" si="0"/>
        <v>723795.12</v>
      </c>
      <c r="Z9" s="195">
        <f t="shared" si="0"/>
        <v>0</v>
      </c>
      <c r="AA9" s="195">
        <f t="shared" si="0"/>
        <v>0</v>
      </c>
      <c r="AB9" s="195">
        <f t="shared" si="0"/>
        <v>0</v>
      </c>
      <c r="AC9" s="195">
        <f t="shared" si="0"/>
        <v>0</v>
      </c>
      <c r="AD9" s="195">
        <f t="shared" si="0"/>
        <v>6</v>
      </c>
      <c r="AE9" s="195">
        <f t="shared" si="0"/>
        <v>1404118.9687999999</v>
      </c>
      <c r="AF9" s="195">
        <f t="shared" si="0"/>
        <v>12</v>
      </c>
      <c r="AG9" s="195">
        <f t="shared" si="0"/>
        <v>2358048.36</v>
      </c>
      <c r="AH9" s="195">
        <f t="shared" si="0"/>
        <v>0</v>
      </c>
      <c r="AI9" s="195">
        <f t="shared" si="0"/>
        <v>0</v>
      </c>
      <c r="AJ9" s="195">
        <f t="shared" si="0"/>
        <v>0</v>
      </c>
      <c r="AK9" s="195">
        <f t="shared" si="0"/>
        <v>0</v>
      </c>
      <c r="AL9" s="195">
        <f t="shared" si="0"/>
        <v>155</v>
      </c>
      <c r="AM9" s="195">
        <f t="shared" si="0"/>
        <v>40545706.884800009</v>
      </c>
    </row>
    <row r="10" spans="1:39" s="2" customFormat="1" ht="23.25" customHeight="1" x14ac:dyDescent="0.25">
      <c r="A10" s="19">
        <v>0.34</v>
      </c>
      <c r="B10" s="144" t="s">
        <v>43</v>
      </c>
      <c r="C10" s="20" t="s">
        <v>44</v>
      </c>
      <c r="D10" s="21">
        <v>1.4</v>
      </c>
      <c r="E10" s="21">
        <v>1.68</v>
      </c>
      <c r="F10" s="22">
        <v>158727</v>
      </c>
      <c r="G10" s="19">
        <v>0.35</v>
      </c>
      <c r="H10" s="23">
        <f t="shared" ref="H10:H73" si="1">F10*(D10*G10+(1-G10))</f>
        <v>180948.78</v>
      </c>
      <c r="I10" s="23">
        <f t="shared" ref="I10:I73" si="2">F10*(E10*G10+(1-G10))</f>
        <v>196504.02600000001</v>
      </c>
      <c r="J10" s="24"/>
      <c r="K10" s="24">
        <f t="shared" ref="K10:K73" si="3">J10*H10</f>
        <v>0</v>
      </c>
      <c r="L10" s="25"/>
      <c r="M10" s="24">
        <f>L10*H10</f>
        <v>0</v>
      </c>
      <c r="N10" s="24"/>
      <c r="O10" s="24">
        <f>N10*H10</f>
        <v>0</v>
      </c>
      <c r="P10" s="24">
        <v>15</v>
      </c>
      <c r="Q10" s="24">
        <f>P10*H10</f>
        <v>2714231.7</v>
      </c>
      <c r="R10" s="24"/>
      <c r="S10" s="24">
        <f>SUM(R10*H10)</f>
        <v>0</v>
      </c>
      <c r="T10" s="24"/>
      <c r="U10" s="24">
        <f>SUM(T10*H10)</f>
        <v>0</v>
      </c>
      <c r="V10" s="24"/>
      <c r="W10" s="24">
        <f>V10*H10</f>
        <v>0</v>
      </c>
      <c r="X10" s="24">
        <v>4</v>
      </c>
      <c r="Y10" s="24">
        <f>X10*H10</f>
        <v>723795.12</v>
      </c>
      <c r="Z10" s="24"/>
      <c r="AA10" s="24">
        <f>Z10*H10</f>
        <v>0</v>
      </c>
      <c r="AB10" s="24"/>
      <c r="AC10" s="24">
        <f>AB10*I10</f>
        <v>0</v>
      </c>
      <c r="AD10" s="24">
        <v>4</v>
      </c>
      <c r="AE10" s="24">
        <f>SUM(AD10*I10)</f>
        <v>786016.10400000005</v>
      </c>
      <c r="AF10" s="24">
        <v>12</v>
      </c>
      <c r="AG10" s="24">
        <v>2358048.36</v>
      </c>
      <c r="AH10" s="24"/>
      <c r="AI10" s="24">
        <f>AH10*I10</f>
        <v>0</v>
      </c>
      <c r="AJ10" s="24"/>
      <c r="AK10" s="24">
        <f>AJ10*I10</f>
        <v>0</v>
      </c>
      <c r="AL10" s="26">
        <f>SUM(J10,L10,N10,P10,R10,T10,V10,X10,Z10,AB10,AD10,AF10,AH10,AJ10,)</f>
        <v>35</v>
      </c>
      <c r="AM10" s="26">
        <f>SUM(K10,M10,O10,Q10,S10,U10,W10,Y10,AA10,AC10,AE10,AG10,AI10,AK10,)</f>
        <v>6582091.284</v>
      </c>
    </row>
    <row r="11" spans="1:39" s="2" customFormat="1" ht="26.25" customHeight="1" x14ac:dyDescent="0.25">
      <c r="A11" s="19">
        <v>0.39</v>
      </c>
      <c r="B11" s="145"/>
      <c r="C11" s="20" t="s">
        <v>45</v>
      </c>
      <c r="D11" s="21">
        <v>1.4</v>
      </c>
      <c r="E11" s="21">
        <v>1.68</v>
      </c>
      <c r="F11" s="22">
        <v>241673</v>
      </c>
      <c r="G11" s="19">
        <v>0.41</v>
      </c>
      <c r="H11" s="23">
        <f>F11*(D11*G11+(1-G11))</f>
        <v>281307.37200000003</v>
      </c>
      <c r="I11" s="23">
        <f t="shared" si="2"/>
        <v>309051.43239999999</v>
      </c>
      <c r="J11" s="24">
        <v>48</v>
      </c>
      <c r="K11" s="24">
        <f t="shared" si="3"/>
        <v>13502753.856000002</v>
      </c>
      <c r="L11" s="25"/>
      <c r="M11" s="24">
        <f>L11*H11</f>
        <v>0</v>
      </c>
      <c r="N11" s="24"/>
      <c r="O11" s="24">
        <f>N11*H11</f>
        <v>0</v>
      </c>
      <c r="P11" s="24">
        <v>50</v>
      </c>
      <c r="Q11" s="24">
        <f>P11*H11</f>
        <v>14065368.600000001</v>
      </c>
      <c r="R11" s="24"/>
      <c r="S11" s="24">
        <f>SUM(R11*H11)</f>
        <v>0</v>
      </c>
      <c r="T11" s="24"/>
      <c r="U11" s="24">
        <f>SUM(T11*H11)</f>
        <v>0</v>
      </c>
      <c r="V11" s="24">
        <v>15</v>
      </c>
      <c r="W11" s="24">
        <f>V11*H11</f>
        <v>4219610.58</v>
      </c>
      <c r="X11" s="24"/>
      <c r="Y11" s="24">
        <f>X11*H11</f>
        <v>0</v>
      </c>
      <c r="Z11" s="24"/>
      <c r="AA11" s="24">
        <f>Z11*H11</f>
        <v>0</v>
      </c>
      <c r="AB11" s="24"/>
      <c r="AC11" s="24">
        <f>AB11*I11</f>
        <v>0</v>
      </c>
      <c r="AD11" s="24">
        <v>2</v>
      </c>
      <c r="AE11" s="24">
        <f>SUM(AD11*I11)</f>
        <v>618102.86479999998</v>
      </c>
      <c r="AF11" s="24"/>
      <c r="AG11" s="24"/>
      <c r="AH11" s="24"/>
      <c r="AI11" s="24">
        <f>AH11*I11</f>
        <v>0</v>
      </c>
      <c r="AJ11" s="24"/>
      <c r="AK11" s="24">
        <f>AJ11*I11</f>
        <v>0</v>
      </c>
      <c r="AL11" s="26">
        <f t="shared" ref="AL11:AM13" si="4">SUM(J11,L11,N11,P11,R11,T11,V11,X11,Z11,AB11,AD11,AF11,AH11,AJ11,)</f>
        <v>115</v>
      </c>
      <c r="AM11" s="26">
        <f t="shared" si="4"/>
        <v>32405835.900800005</v>
      </c>
    </row>
    <row r="12" spans="1:39" s="2" customFormat="1" x14ac:dyDescent="0.25">
      <c r="A12" s="19"/>
      <c r="B12" s="145"/>
      <c r="C12" s="20" t="s">
        <v>46</v>
      </c>
      <c r="D12" s="21">
        <v>1.4</v>
      </c>
      <c r="E12" s="21">
        <v>1.68</v>
      </c>
      <c r="F12" s="22">
        <v>158077</v>
      </c>
      <c r="G12" s="19">
        <v>0.17</v>
      </c>
      <c r="H12" s="23">
        <f>F12*(D12*G12+(1-G12))</f>
        <v>168826.236</v>
      </c>
      <c r="I12" s="23">
        <f t="shared" si="2"/>
        <v>176350.70119999998</v>
      </c>
      <c r="J12" s="24"/>
      <c r="K12" s="24">
        <f t="shared" si="3"/>
        <v>0</v>
      </c>
      <c r="L12" s="25"/>
      <c r="M12" s="24"/>
      <c r="N12" s="24"/>
      <c r="O12" s="24"/>
      <c r="P12" s="24"/>
      <c r="Q12" s="24">
        <f>P12*H12</f>
        <v>0</v>
      </c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6">
        <f t="shared" si="4"/>
        <v>0</v>
      </c>
      <c r="AM12" s="26">
        <f t="shared" si="4"/>
        <v>0</v>
      </c>
    </row>
    <row r="13" spans="1:39" s="2" customFormat="1" x14ac:dyDescent="0.25">
      <c r="A13" s="19"/>
      <c r="B13" s="146"/>
      <c r="C13" s="20" t="s">
        <v>47</v>
      </c>
      <c r="D13" s="21">
        <v>1.4</v>
      </c>
      <c r="E13" s="21">
        <v>1.68</v>
      </c>
      <c r="F13" s="22">
        <v>277185</v>
      </c>
      <c r="G13" s="19">
        <v>0.31</v>
      </c>
      <c r="H13" s="23">
        <f>F13*(D13*G13+(1-G13))</f>
        <v>311555.93999999994</v>
      </c>
      <c r="I13" s="23">
        <f>F13*(E13*G13+(1-G13))</f>
        <v>335615.59799999994</v>
      </c>
      <c r="J13" s="24"/>
      <c r="K13" s="24">
        <f t="shared" si="3"/>
        <v>0</v>
      </c>
      <c r="L13" s="25"/>
      <c r="M13" s="24"/>
      <c r="N13" s="24"/>
      <c r="O13" s="24"/>
      <c r="P13" s="24">
        <v>5</v>
      </c>
      <c r="Q13" s="24">
        <f>P13*H13</f>
        <v>1557779.6999999997</v>
      </c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6">
        <f t="shared" si="4"/>
        <v>5</v>
      </c>
      <c r="AM13" s="26">
        <f t="shared" si="4"/>
        <v>1557779.6999999997</v>
      </c>
    </row>
    <row r="14" spans="1:39" s="38" customFormat="1" x14ac:dyDescent="0.25">
      <c r="A14" s="33"/>
      <c r="B14" s="34"/>
      <c r="C14" s="112" t="s">
        <v>48</v>
      </c>
      <c r="D14" s="36"/>
      <c r="E14" s="36"/>
      <c r="F14" s="37"/>
      <c r="G14" s="33"/>
      <c r="H14" s="196"/>
      <c r="I14" s="196"/>
      <c r="J14" s="26">
        <f>J15</f>
        <v>166</v>
      </c>
      <c r="K14" s="26">
        <f t="shared" ref="K14:AM14" si="5">K15</f>
        <v>29827582.512000002</v>
      </c>
      <c r="L14" s="197">
        <f t="shared" si="5"/>
        <v>0</v>
      </c>
      <c r="M14" s="26">
        <f t="shared" si="5"/>
        <v>0</v>
      </c>
      <c r="N14" s="26">
        <f t="shared" si="5"/>
        <v>0</v>
      </c>
      <c r="O14" s="26">
        <f t="shared" si="5"/>
        <v>0</v>
      </c>
      <c r="P14" s="26">
        <f t="shared" si="5"/>
        <v>0</v>
      </c>
      <c r="Q14" s="26">
        <f t="shared" si="5"/>
        <v>0</v>
      </c>
      <c r="R14" s="26">
        <f t="shared" si="5"/>
        <v>0</v>
      </c>
      <c r="S14" s="26">
        <f t="shared" si="5"/>
        <v>0</v>
      </c>
      <c r="T14" s="26">
        <f t="shared" si="5"/>
        <v>0</v>
      </c>
      <c r="U14" s="26">
        <f t="shared" si="5"/>
        <v>0</v>
      </c>
      <c r="V14" s="26">
        <f t="shared" si="5"/>
        <v>0</v>
      </c>
      <c r="W14" s="26">
        <f t="shared" si="5"/>
        <v>0</v>
      </c>
      <c r="X14" s="26">
        <f t="shared" si="5"/>
        <v>3</v>
      </c>
      <c r="Y14" s="26">
        <f t="shared" si="5"/>
        <v>539052.696</v>
      </c>
      <c r="Z14" s="26">
        <f t="shared" si="5"/>
        <v>0</v>
      </c>
      <c r="AA14" s="26">
        <f t="shared" si="5"/>
        <v>0</v>
      </c>
      <c r="AB14" s="26">
        <f t="shared" si="5"/>
        <v>0</v>
      </c>
      <c r="AC14" s="26">
        <f t="shared" si="5"/>
        <v>0</v>
      </c>
      <c r="AD14" s="26">
        <f t="shared" si="5"/>
        <v>0</v>
      </c>
      <c r="AE14" s="26">
        <f t="shared" si="5"/>
        <v>0</v>
      </c>
      <c r="AF14" s="26"/>
      <c r="AG14" s="26"/>
      <c r="AH14" s="26">
        <f t="shared" si="5"/>
        <v>0</v>
      </c>
      <c r="AI14" s="26">
        <f t="shared" si="5"/>
        <v>0</v>
      </c>
      <c r="AJ14" s="26">
        <f t="shared" si="5"/>
        <v>0</v>
      </c>
      <c r="AK14" s="26">
        <f t="shared" si="5"/>
        <v>0</v>
      </c>
      <c r="AL14" s="26">
        <f t="shared" si="5"/>
        <v>169</v>
      </c>
      <c r="AM14" s="26">
        <f t="shared" si="5"/>
        <v>30366635.208000001</v>
      </c>
    </row>
    <row r="15" spans="1:39" s="2" customFormat="1" x14ac:dyDescent="0.25">
      <c r="A15" s="19">
        <v>0.22</v>
      </c>
      <c r="B15" s="108" t="s">
        <v>48</v>
      </c>
      <c r="C15" s="20" t="s">
        <v>49</v>
      </c>
      <c r="D15" s="21">
        <v>1.4</v>
      </c>
      <c r="E15" s="21">
        <v>1.68</v>
      </c>
      <c r="F15" s="22">
        <v>164546</v>
      </c>
      <c r="G15" s="19">
        <v>0.23</v>
      </c>
      <c r="H15" s="23">
        <f t="shared" si="1"/>
        <v>179684.23200000002</v>
      </c>
      <c r="I15" s="23">
        <f t="shared" si="2"/>
        <v>190280.99440000003</v>
      </c>
      <c r="J15" s="24">
        <v>166</v>
      </c>
      <c r="K15" s="24">
        <f t="shared" si="3"/>
        <v>29827582.512000002</v>
      </c>
      <c r="L15" s="25"/>
      <c r="M15" s="24">
        <f>L15*H15</f>
        <v>0</v>
      </c>
      <c r="N15" s="24"/>
      <c r="O15" s="24">
        <f>N15*H15</f>
        <v>0</v>
      </c>
      <c r="P15" s="24"/>
      <c r="Q15" s="24">
        <f>P15*H15</f>
        <v>0</v>
      </c>
      <c r="R15" s="24"/>
      <c r="S15" s="24">
        <f>SUM(R15*H15)</f>
        <v>0</v>
      </c>
      <c r="T15" s="24"/>
      <c r="U15" s="24">
        <f>SUM(T15*H15)</f>
        <v>0</v>
      </c>
      <c r="V15" s="24"/>
      <c r="W15" s="24">
        <f>V15*H15</f>
        <v>0</v>
      </c>
      <c r="X15" s="24">
        <v>3</v>
      </c>
      <c r="Y15" s="24">
        <f>X15*H15</f>
        <v>539052.696</v>
      </c>
      <c r="Z15" s="24"/>
      <c r="AA15" s="24">
        <f>Z15*H15</f>
        <v>0</v>
      </c>
      <c r="AB15" s="24"/>
      <c r="AC15" s="24">
        <f>AB15*I15</f>
        <v>0</v>
      </c>
      <c r="AD15" s="24"/>
      <c r="AE15" s="24">
        <f>SUM(AD15*I15)</f>
        <v>0</v>
      </c>
      <c r="AF15" s="24"/>
      <c r="AG15" s="24"/>
      <c r="AH15" s="24"/>
      <c r="AI15" s="24">
        <f>AH15*I15</f>
        <v>0</v>
      </c>
      <c r="AJ15" s="24"/>
      <c r="AK15" s="24">
        <f>AJ15*I15</f>
        <v>0</v>
      </c>
      <c r="AL15" s="26">
        <f>SUM(J15,L15,N15,P15,R15,T15,V15,X15,Z15,AB15,AD15,AF15,AH15,AJ15,)</f>
        <v>169</v>
      </c>
      <c r="AM15" s="26">
        <f>SUM(K15,M15,O15,Q15,S15,U15,W15,Y15,AA15,AC15,AE15,AG15,AI15,AK15,)</f>
        <v>30366635.208000001</v>
      </c>
    </row>
    <row r="16" spans="1:39" s="38" customFormat="1" x14ac:dyDescent="0.25">
      <c r="A16" s="33"/>
      <c r="B16" s="105"/>
      <c r="C16" s="198" t="s">
        <v>50</v>
      </c>
      <c r="D16" s="36"/>
      <c r="E16" s="36"/>
      <c r="F16" s="37"/>
      <c r="G16" s="33"/>
      <c r="H16" s="196"/>
      <c r="I16" s="196"/>
      <c r="J16" s="26">
        <f>J17+J18</f>
        <v>52</v>
      </c>
      <c r="K16" s="26">
        <f t="shared" ref="K16:AM16" si="6">K17+K18</f>
        <v>10880277.408</v>
      </c>
      <c r="L16" s="197">
        <f t="shared" si="6"/>
        <v>0</v>
      </c>
      <c r="M16" s="26">
        <f t="shared" si="6"/>
        <v>0</v>
      </c>
      <c r="N16" s="26">
        <f t="shared" si="6"/>
        <v>0</v>
      </c>
      <c r="O16" s="26">
        <f t="shared" si="6"/>
        <v>0</v>
      </c>
      <c r="P16" s="26">
        <f t="shared" si="6"/>
        <v>0</v>
      </c>
      <c r="Q16" s="26">
        <f t="shared" si="6"/>
        <v>0</v>
      </c>
      <c r="R16" s="26">
        <f t="shared" si="6"/>
        <v>0</v>
      </c>
      <c r="S16" s="26">
        <f t="shared" si="6"/>
        <v>0</v>
      </c>
      <c r="T16" s="26">
        <f t="shared" si="6"/>
        <v>0</v>
      </c>
      <c r="U16" s="26">
        <f t="shared" si="6"/>
        <v>0</v>
      </c>
      <c r="V16" s="26">
        <f t="shared" si="6"/>
        <v>0</v>
      </c>
      <c r="W16" s="26">
        <f t="shared" si="6"/>
        <v>0</v>
      </c>
      <c r="X16" s="26">
        <f t="shared" si="6"/>
        <v>0</v>
      </c>
      <c r="Y16" s="26">
        <f t="shared" si="6"/>
        <v>0</v>
      </c>
      <c r="Z16" s="26">
        <f t="shared" si="6"/>
        <v>0</v>
      </c>
      <c r="AA16" s="26">
        <f t="shared" si="6"/>
        <v>0</v>
      </c>
      <c r="AB16" s="26">
        <f t="shared" si="6"/>
        <v>0</v>
      </c>
      <c r="AC16" s="26">
        <f t="shared" si="6"/>
        <v>0</v>
      </c>
      <c r="AD16" s="26">
        <f t="shared" si="6"/>
        <v>0</v>
      </c>
      <c r="AE16" s="26">
        <f t="shared" si="6"/>
        <v>0</v>
      </c>
      <c r="AF16" s="26"/>
      <c r="AG16" s="26"/>
      <c r="AH16" s="26">
        <f t="shared" si="6"/>
        <v>0</v>
      </c>
      <c r="AI16" s="26">
        <f t="shared" si="6"/>
        <v>0</v>
      </c>
      <c r="AJ16" s="26">
        <f t="shared" si="6"/>
        <v>0</v>
      </c>
      <c r="AK16" s="26">
        <f t="shared" si="6"/>
        <v>0</v>
      </c>
      <c r="AL16" s="26">
        <f t="shared" si="6"/>
        <v>52</v>
      </c>
      <c r="AM16" s="26">
        <f t="shared" si="6"/>
        <v>10880277.408</v>
      </c>
    </row>
    <row r="17" spans="1:39" s="2" customFormat="1" x14ac:dyDescent="0.25">
      <c r="A17" s="19">
        <v>0.31</v>
      </c>
      <c r="B17" s="144" t="s">
        <v>50</v>
      </c>
      <c r="C17" s="20" t="s">
        <v>51</v>
      </c>
      <c r="D17" s="21">
        <v>1.4</v>
      </c>
      <c r="E17" s="21">
        <v>1.68</v>
      </c>
      <c r="F17" s="22">
        <v>185493</v>
      </c>
      <c r="G17" s="19">
        <v>0.32</v>
      </c>
      <c r="H17" s="23">
        <f t="shared" si="1"/>
        <v>209236.10399999999</v>
      </c>
      <c r="I17" s="23">
        <f t="shared" si="2"/>
        <v>225856.27679999999</v>
      </c>
      <c r="J17" s="24">
        <v>52</v>
      </c>
      <c r="K17" s="24">
        <f t="shared" si="3"/>
        <v>10880277.408</v>
      </c>
      <c r="L17" s="25"/>
      <c r="M17" s="24">
        <f>L17*H17</f>
        <v>0</v>
      </c>
      <c r="N17" s="24"/>
      <c r="O17" s="24">
        <f>N17*H17</f>
        <v>0</v>
      </c>
      <c r="P17" s="24"/>
      <c r="Q17" s="24">
        <f>P17*H17</f>
        <v>0</v>
      </c>
      <c r="R17" s="24"/>
      <c r="S17" s="24">
        <f>SUM(R17*H17)</f>
        <v>0</v>
      </c>
      <c r="T17" s="24"/>
      <c r="U17" s="24">
        <f>SUM(T17*H17)</f>
        <v>0</v>
      </c>
      <c r="V17" s="24"/>
      <c r="W17" s="24">
        <f>V17*H17</f>
        <v>0</v>
      </c>
      <c r="X17" s="24"/>
      <c r="Y17" s="24">
        <f>X17*H17</f>
        <v>0</v>
      </c>
      <c r="Z17" s="24"/>
      <c r="AA17" s="24">
        <f>Z17*H17</f>
        <v>0</v>
      </c>
      <c r="AB17" s="24"/>
      <c r="AC17" s="24">
        <f>AB17*I17</f>
        <v>0</v>
      </c>
      <c r="AD17" s="24"/>
      <c r="AE17" s="24">
        <f>SUM(AD17*I17)</f>
        <v>0</v>
      </c>
      <c r="AF17" s="24"/>
      <c r="AG17" s="24"/>
      <c r="AH17" s="24"/>
      <c r="AI17" s="24">
        <f>AH17*I17</f>
        <v>0</v>
      </c>
      <c r="AJ17" s="24"/>
      <c r="AK17" s="24">
        <f>AJ17*I17</f>
        <v>0</v>
      </c>
      <c r="AL17" s="26">
        <f t="shared" ref="AL17:AM18" si="7">SUM(J17,L17,N17,P17,R17,T17,V17,X17,Z17,AB17,AD17,AF17,AH17,AJ17,)</f>
        <v>52</v>
      </c>
      <c r="AM17" s="26">
        <f t="shared" si="7"/>
        <v>10880277.408</v>
      </c>
    </row>
    <row r="18" spans="1:39" s="2" customFormat="1" x14ac:dyDescent="0.25">
      <c r="A18" s="19">
        <v>7.0000000000000007E-2</v>
      </c>
      <c r="B18" s="146"/>
      <c r="C18" s="20" t="s">
        <v>52</v>
      </c>
      <c r="D18" s="21">
        <v>1.4</v>
      </c>
      <c r="E18" s="21">
        <v>1.68</v>
      </c>
      <c r="F18" s="22">
        <v>539242</v>
      </c>
      <c r="G18" s="19">
        <v>7.0000000000000007E-2</v>
      </c>
      <c r="H18" s="23">
        <f t="shared" si="1"/>
        <v>554340.77600000007</v>
      </c>
      <c r="I18" s="23">
        <f t="shared" si="2"/>
        <v>564909.91919999989</v>
      </c>
      <c r="J18" s="24"/>
      <c r="K18" s="24">
        <f t="shared" si="3"/>
        <v>0</v>
      </c>
      <c r="L18" s="25"/>
      <c r="M18" s="24">
        <f>L18*H18</f>
        <v>0</v>
      </c>
      <c r="N18" s="24"/>
      <c r="O18" s="24">
        <f>N18*H18</f>
        <v>0</v>
      </c>
      <c r="P18" s="24"/>
      <c r="Q18" s="24">
        <f>P18*H18</f>
        <v>0</v>
      </c>
      <c r="R18" s="24"/>
      <c r="S18" s="24">
        <f>SUM(R18*H18)</f>
        <v>0</v>
      </c>
      <c r="T18" s="24"/>
      <c r="U18" s="24">
        <f>SUM(T18*H18)</f>
        <v>0</v>
      </c>
      <c r="V18" s="24"/>
      <c r="W18" s="24">
        <f>V18*H18</f>
        <v>0</v>
      </c>
      <c r="X18" s="24"/>
      <c r="Y18" s="24">
        <f>X18*H18</f>
        <v>0</v>
      </c>
      <c r="Z18" s="24"/>
      <c r="AA18" s="24">
        <f>Z18*H18</f>
        <v>0</v>
      </c>
      <c r="AB18" s="24"/>
      <c r="AC18" s="24">
        <f>AB18*I18</f>
        <v>0</v>
      </c>
      <c r="AD18" s="24"/>
      <c r="AE18" s="24">
        <f>SUM(AD18*I18)</f>
        <v>0</v>
      </c>
      <c r="AF18" s="24"/>
      <c r="AG18" s="24"/>
      <c r="AH18" s="24"/>
      <c r="AI18" s="24">
        <f>AH18*I18</f>
        <v>0</v>
      </c>
      <c r="AJ18" s="24"/>
      <c r="AK18" s="24">
        <f>AJ18*I18</f>
        <v>0</v>
      </c>
      <c r="AL18" s="26">
        <f t="shared" si="7"/>
        <v>0</v>
      </c>
      <c r="AM18" s="26">
        <f t="shared" si="7"/>
        <v>0</v>
      </c>
    </row>
    <row r="19" spans="1:39" s="38" customFormat="1" ht="30" x14ac:dyDescent="0.25">
      <c r="A19" s="33"/>
      <c r="B19" s="107"/>
      <c r="C19" s="112" t="s">
        <v>53</v>
      </c>
      <c r="D19" s="36"/>
      <c r="E19" s="36"/>
      <c r="F19" s="37"/>
      <c r="G19" s="33"/>
      <c r="H19" s="196"/>
      <c r="I19" s="196"/>
      <c r="J19" s="26">
        <f>J20</f>
        <v>0</v>
      </c>
      <c r="K19" s="26">
        <f t="shared" ref="K19:AM19" si="8">K20</f>
        <v>0</v>
      </c>
      <c r="L19" s="197">
        <f t="shared" si="8"/>
        <v>0</v>
      </c>
      <c r="M19" s="26">
        <f t="shared" si="8"/>
        <v>0</v>
      </c>
      <c r="N19" s="26">
        <f t="shared" si="8"/>
        <v>0</v>
      </c>
      <c r="O19" s="26">
        <f t="shared" si="8"/>
        <v>0</v>
      </c>
      <c r="P19" s="26">
        <f t="shared" si="8"/>
        <v>0</v>
      </c>
      <c r="Q19" s="26">
        <f t="shared" si="8"/>
        <v>0</v>
      </c>
      <c r="R19" s="26">
        <f t="shared" si="8"/>
        <v>0</v>
      </c>
      <c r="S19" s="26">
        <f t="shared" si="8"/>
        <v>0</v>
      </c>
      <c r="T19" s="26">
        <f t="shared" si="8"/>
        <v>0</v>
      </c>
      <c r="U19" s="26">
        <f t="shared" si="8"/>
        <v>0</v>
      </c>
      <c r="V19" s="26">
        <f t="shared" si="8"/>
        <v>0</v>
      </c>
      <c r="W19" s="26">
        <f t="shared" si="8"/>
        <v>0</v>
      </c>
      <c r="X19" s="26">
        <f t="shared" si="8"/>
        <v>0</v>
      </c>
      <c r="Y19" s="26">
        <f t="shared" si="8"/>
        <v>0</v>
      </c>
      <c r="Z19" s="26">
        <f t="shared" si="8"/>
        <v>0</v>
      </c>
      <c r="AA19" s="26">
        <f t="shared" si="8"/>
        <v>0</v>
      </c>
      <c r="AB19" s="26">
        <f t="shared" si="8"/>
        <v>0</v>
      </c>
      <c r="AC19" s="26">
        <f t="shared" si="8"/>
        <v>0</v>
      </c>
      <c r="AD19" s="26">
        <f t="shared" si="8"/>
        <v>0</v>
      </c>
      <c r="AE19" s="26">
        <f t="shared" si="8"/>
        <v>0</v>
      </c>
      <c r="AF19" s="26"/>
      <c r="AG19" s="26"/>
      <c r="AH19" s="26">
        <f t="shared" si="8"/>
        <v>0</v>
      </c>
      <c r="AI19" s="26">
        <f t="shared" si="8"/>
        <v>0</v>
      </c>
      <c r="AJ19" s="26">
        <f t="shared" si="8"/>
        <v>0</v>
      </c>
      <c r="AK19" s="26">
        <f t="shared" si="8"/>
        <v>0</v>
      </c>
      <c r="AL19" s="26">
        <f t="shared" si="8"/>
        <v>0</v>
      </c>
      <c r="AM19" s="26">
        <f t="shared" si="8"/>
        <v>0</v>
      </c>
    </row>
    <row r="20" spans="1:39" s="2" customFormat="1" ht="36" x14ac:dyDescent="0.25">
      <c r="A20" s="19">
        <v>0.5</v>
      </c>
      <c r="B20" s="108" t="s">
        <v>53</v>
      </c>
      <c r="C20" s="20" t="s">
        <v>54</v>
      </c>
      <c r="D20" s="21">
        <v>1.4</v>
      </c>
      <c r="E20" s="21">
        <v>1.68</v>
      </c>
      <c r="F20" s="22">
        <v>327848</v>
      </c>
      <c r="G20" s="19">
        <v>0.52</v>
      </c>
      <c r="H20" s="23">
        <f t="shared" si="1"/>
        <v>396040.38399999996</v>
      </c>
      <c r="I20" s="23">
        <f t="shared" si="2"/>
        <v>443775.05280000006</v>
      </c>
      <c r="J20" s="24"/>
      <c r="K20" s="24">
        <f t="shared" si="3"/>
        <v>0</v>
      </c>
      <c r="L20" s="25"/>
      <c r="M20" s="24">
        <f>L20*H20</f>
        <v>0</v>
      </c>
      <c r="N20" s="24"/>
      <c r="O20" s="24">
        <f>N20*H20</f>
        <v>0</v>
      </c>
      <c r="P20" s="24"/>
      <c r="Q20" s="24">
        <f>P20*H20</f>
        <v>0</v>
      </c>
      <c r="R20" s="24"/>
      <c r="S20" s="24">
        <f>SUM(R20*H20)</f>
        <v>0</v>
      </c>
      <c r="T20" s="24"/>
      <c r="U20" s="24">
        <f>SUM(T20*H20)</f>
        <v>0</v>
      </c>
      <c r="V20" s="24"/>
      <c r="W20" s="24">
        <f>V20*H20</f>
        <v>0</v>
      </c>
      <c r="X20" s="24"/>
      <c r="Y20" s="24">
        <f>X20*H20</f>
        <v>0</v>
      </c>
      <c r="Z20" s="24"/>
      <c r="AA20" s="24">
        <f>Z20*H20</f>
        <v>0</v>
      </c>
      <c r="AB20" s="24"/>
      <c r="AC20" s="24">
        <f>AB20*I20</f>
        <v>0</v>
      </c>
      <c r="AD20" s="24"/>
      <c r="AE20" s="24">
        <f>SUM(AD20*I20)</f>
        <v>0</v>
      </c>
      <c r="AF20" s="24"/>
      <c r="AG20" s="24"/>
      <c r="AH20" s="24"/>
      <c r="AI20" s="24">
        <f>AH20*I20</f>
        <v>0</v>
      </c>
      <c r="AJ20" s="24"/>
      <c r="AK20" s="24">
        <f>AJ20*I20</f>
        <v>0</v>
      </c>
      <c r="AL20" s="26">
        <f>SUM(J20,L20,N20,P20,R20,T20,V20,X20,Z20,AB20,AD20,AF20,AH20,AJ20,)</f>
        <v>0</v>
      </c>
      <c r="AM20" s="26">
        <f>SUM(K20,M20,O20,Q20,S20,U20,W20,Y20,AA20,AC20,AE20,AG20,AI20,AK20,)</f>
        <v>0</v>
      </c>
    </row>
    <row r="21" spans="1:39" s="38" customFormat="1" x14ac:dyDescent="0.25">
      <c r="A21" s="33"/>
      <c r="B21" s="108"/>
      <c r="C21" s="112" t="s">
        <v>55</v>
      </c>
      <c r="D21" s="36"/>
      <c r="E21" s="36"/>
      <c r="F21" s="37"/>
      <c r="G21" s="33"/>
      <c r="H21" s="196"/>
      <c r="I21" s="196"/>
      <c r="J21" s="26">
        <f>J22</f>
        <v>0</v>
      </c>
      <c r="K21" s="26">
        <f t="shared" ref="K21:AM21" si="9">K22</f>
        <v>0</v>
      </c>
      <c r="L21" s="197">
        <f t="shared" si="9"/>
        <v>0</v>
      </c>
      <c r="M21" s="26">
        <f t="shared" si="9"/>
        <v>0</v>
      </c>
      <c r="N21" s="26">
        <f t="shared" si="9"/>
        <v>0</v>
      </c>
      <c r="O21" s="26">
        <f t="shared" si="9"/>
        <v>0</v>
      </c>
      <c r="P21" s="26">
        <f t="shared" si="9"/>
        <v>0</v>
      </c>
      <c r="Q21" s="26">
        <f t="shared" si="9"/>
        <v>0</v>
      </c>
      <c r="R21" s="26">
        <f t="shared" si="9"/>
        <v>0</v>
      </c>
      <c r="S21" s="26">
        <f t="shared" si="9"/>
        <v>0</v>
      </c>
      <c r="T21" s="26">
        <f t="shared" si="9"/>
        <v>75</v>
      </c>
      <c r="U21" s="26">
        <f t="shared" si="9"/>
        <v>10748547</v>
      </c>
      <c r="V21" s="26">
        <f t="shared" si="9"/>
        <v>0</v>
      </c>
      <c r="W21" s="26">
        <f t="shared" si="9"/>
        <v>0</v>
      </c>
      <c r="X21" s="26">
        <f t="shared" si="9"/>
        <v>0</v>
      </c>
      <c r="Y21" s="26">
        <f t="shared" si="9"/>
        <v>0</v>
      </c>
      <c r="Z21" s="26">
        <f t="shared" si="9"/>
        <v>0</v>
      </c>
      <c r="AA21" s="26">
        <f t="shared" si="9"/>
        <v>0</v>
      </c>
      <c r="AB21" s="26">
        <f t="shared" si="9"/>
        <v>0</v>
      </c>
      <c r="AC21" s="26">
        <f t="shared" si="9"/>
        <v>0</v>
      </c>
      <c r="AD21" s="26">
        <f t="shared" si="9"/>
        <v>0</v>
      </c>
      <c r="AE21" s="26">
        <f t="shared" si="9"/>
        <v>0</v>
      </c>
      <c r="AF21" s="26"/>
      <c r="AG21" s="26"/>
      <c r="AH21" s="26">
        <f t="shared" si="9"/>
        <v>0</v>
      </c>
      <c r="AI21" s="26">
        <f t="shared" si="9"/>
        <v>0</v>
      </c>
      <c r="AJ21" s="26">
        <f t="shared" si="9"/>
        <v>0</v>
      </c>
      <c r="AK21" s="26">
        <f t="shared" si="9"/>
        <v>0</v>
      </c>
      <c r="AL21" s="26">
        <f t="shared" si="9"/>
        <v>75</v>
      </c>
      <c r="AM21" s="26">
        <f t="shared" si="9"/>
        <v>10748547</v>
      </c>
    </row>
    <row r="22" spans="1:39" s="2" customFormat="1" x14ac:dyDescent="0.25">
      <c r="A22" s="19">
        <v>0.34</v>
      </c>
      <c r="B22" s="108" t="s">
        <v>55</v>
      </c>
      <c r="C22" s="20" t="s">
        <v>56</v>
      </c>
      <c r="D22" s="21">
        <v>1.4</v>
      </c>
      <c r="E22" s="21">
        <v>1.68</v>
      </c>
      <c r="F22" s="22">
        <v>125714</v>
      </c>
      <c r="G22" s="19">
        <v>0.35</v>
      </c>
      <c r="H22" s="23">
        <f t="shared" si="1"/>
        <v>143313.96</v>
      </c>
      <c r="I22" s="23">
        <f t="shared" si="2"/>
        <v>155633.932</v>
      </c>
      <c r="J22" s="24"/>
      <c r="K22" s="24">
        <f t="shared" si="3"/>
        <v>0</v>
      </c>
      <c r="L22" s="25"/>
      <c r="M22" s="24">
        <f>L22*H22</f>
        <v>0</v>
      </c>
      <c r="N22" s="24"/>
      <c r="O22" s="24">
        <f>N22*H22</f>
        <v>0</v>
      </c>
      <c r="P22" s="24"/>
      <c r="Q22" s="24">
        <f>P22*H22</f>
        <v>0</v>
      </c>
      <c r="R22" s="24"/>
      <c r="S22" s="24">
        <f>SUM(R22*H22)</f>
        <v>0</v>
      </c>
      <c r="T22" s="24">
        <v>75</v>
      </c>
      <c r="U22" s="24">
        <f>SUM(T22*H22)</f>
        <v>10748547</v>
      </c>
      <c r="V22" s="24"/>
      <c r="W22" s="24">
        <f>V22*H22</f>
        <v>0</v>
      </c>
      <c r="X22" s="24"/>
      <c r="Y22" s="24">
        <f>X22*H22</f>
        <v>0</v>
      </c>
      <c r="Z22" s="24"/>
      <c r="AA22" s="24">
        <f>Z22*H22</f>
        <v>0</v>
      </c>
      <c r="AB22" s="24"/>
      <c r="AC22" s="24">
        <f>AB22*I22</f>
        <v>0</v>
      </c>
      <c r="AD22" s="24"/>
      <c r="AE22" s="24">
        <f>SUM(AD22*I22)</f>
        <v>0</v>
      </c>
      <c r="AF22" s="24"/>
      <c r="AG22" s="24"/>
      <c r="AH22" s="24"/>
      <c r="AI22" s="24">
        <f>AH22*I22</f>
        <v>0</v>
      </c>
      <c r="AJ22" s="24"/>
      <c r="AK22" s="24">
        <f>AJ22*I22</f>
        <v>0</v>
      </c>
      <c r="AL22" s="26">
        <f>SUM(J22,L22,N22,P22,R22,T22,V22,X22,Z22,AB22,AD22,AF22,AH22,AJ22,)</f>
        <v>75</v>
      </c>
      <c r="AM22" s="26">
        <f>SUM(K22,M22,O22,Q22,S22,U22,W22,Y22,AA22,AC22,AE22,AG22,AI22,AK22,)</f>
        <v>10748547</v>
      </c>
    </row>
    <row r="23" spans="1:39" s="38" customFormat="1" x14ac:dyDescent="0.25">
      <c r="A23" s="33"/>
      <c r="B23" s="105"/>
      <c r="C23" s="198" t="s">
        <v>57</v>
      </c>
      <c r="D23" s="36"/>
      <c r="E23" s="36"/>
      <c r="F23" s="37"/>
      <c r="G23" s="33"/>
      <c r="H23" s="196"/>
      <c r="I23" s="196"/>
      <c r="J23" s="26">
        <f>J24+J25</f>
        <v>0</v>
      </c>
      <c r="K23" s="26">
        <f t="shared" ref="K23:AM23" si="10">K24+K25</f>
        <v>0</v>
      </c>
      <c r="L23" s="197">
        <f t="shared" si="10"/>
        <v>0</v>
      </c>
      <c r="M23" s="26">
        <f t="shared" si="10"/>
        <v>0</v>
      </c>
      <c r="N23" s="26">
        <f t="shared" si="10"/>
        <v>0</v>
      </c>
      <c r="O23" s="26">
        <f t="shared" si="10"/>
        <v>0</v>
      </c>
      <c r="P23" s="26">
        <f t="shared" si="10"/>
        <v>0</v>
      </c>
      <c r="Q23" s="26">
        <f t="shared" si="10"/>
        <v>0</v>
      </c>
      <c r="R23" s="26">
        <f t="shared" si="10"/>
        <v>0</v>
      </c>
      <c r="S23" s="26">
        <f t="shared" si="10"/>
        <v>0</v>
      </c>
      <c r="T23" s="26">
        <f t="shared" si="10"/>
        <v>0</v>
      </c>
      <c r="U23" s="26">
        <f t="shared" si="10"/>
        <v>0</v>
      </c>
      <c r="V23" s="26">
        <f t="shared" si="10"/>
        <v>0</v>
      </c>
      <c r="W23" s="26">
        <f t="shared" si="10"/>
        <v>0</v>
      </c>
      <c r="X23" s="26">
        <f t="shared" si="10"/>
        <v>0</v>
      </c>
      <c r="Y23" s="26">
        <f t="shared" si="10"/>
        <v>0</v>
      </c>
      <c r="Z23" s="26">
        <f t="shared" si="10"/>
        <v>0</v>
      </c>
      <c r="AA23" s="26">
        <f t="shared" si="10"/>
        <v>0</v>
      </c>
      <c r="AB23" s="26">
        <f t="shared" si="10"/>
        <v>0</v>
      </c>
      <c r="AC23" s="26">
        <f t="shared" si="10"/>
        <v>0</v>
      </c>
      <c r="AD23" s="26">
        <f t="shared" si="10"/>
        <v>0</v>
      </c>
      <c r="AE23" s="26">
        <f t="shared" si="10"/>
        <v>0</v>
      </c>
      <c r="AF23" s="26"/>
      <c r="AG23" s="26"/>
      <c r="AH23" s="26">
        <f t="shared" si="10"/>
        <v>0</v>
      </c>
      <c r="AI23" s="26">
        <f t="shared" si="10"/>
        <v>0</v>
      </c>
      <c r="AJ23" s="26">
        <f t="shared" si="10"/>
        <v>0</v>
      </c>
      <c r="AK23" s="26">
        <f t="shared" si="10"/>
        <v>0</v>
      </c>
      <c r="AL23" s="26">
        <f t="shared" si="10"/>
        <v>0</v>
      </c>
      <c r="AM23" s="26">
        <f t="shared" si="10"/>
        <v>0</v>
      </c>
    </row>
    <row r="24" spans="1:39" s="2" customFormat="1" x14ac:dyDescent="0.25">
      <c r="A24" s="19">
        <v>0.49</v>
      </c>
      <c r="B24" s="144" t="s">
        <v>57</v>
      </c>
      <c r="C24" s="20" t="s">
        <v>58</v>
      </c>
      <c r="D24" s="21">
        <v>1.4</v>
      </c>
      <c r="E24" s="21">
        <v>1.68</v>
      </c>
      <c r="F24" s="22">
        <v>668088</v>
      </c>
      <c r="G24" s="19">
        <v>0.5</v>
      </c>
      <c r="H24" s="23">
        <f t="shared" si="1"/>
        <v>801705.6</v>
      </c>
      <c r="I24" s="23">
        <f t="shared" si="2"/>
        <v>895237.91999999993</v>
      </c>
      <c r="J24" s="24"/>
      <c r="K24" s="24">
        <f t="shared" si="3"/>
        <v>0</v>
      </c>
      <c r="L24" s="25"/>
      <c r="M24" s="24">
        <f>L24*H24</f>
        <v>0</v>
      </c>
      <c r="N24" s="24"/>
      <c r="O24" s="24">
        <f>N24*H24</f>
        <v>0</v>
      </c>
      <c r="P24" s="24"/>
      <c r="Q24" s="24">
        <f>P24*H24</f>
        <v>0</v>
      </c>
      <c r="R24" s="24"/>
      <c r="S24" s="24">
        <f>SUM(R24*H24)</f>
        <v>0</v>
      </c>
      <c r="T24" s="24"/>
      <c r="U24" s="24">
        <f>SUM(T24*H24)</f>
        <v>0</v>
      </c>
      <c r="V24" s="24"/>
      <c r="W24" s="24">
        <f>V24*H24</f>
        <v>0</v>
      </c>
      <c r="X24" s="24"/>
      <c r="Y24" s="24">
        <f>X24*H24</f>
        <v>0</v>
      </c>
      <c r="Z24" s="24"/>
      <c r="AA24" s="24">
        <f>Z24*H24</f>
        <v>0</v>
      </c>
      <c r="AB24" s="24"/>
      <c r="AC24" s="24">
        <f>AB24*I24</f>
        <v>0</v>
      </c>
      <c r="AD24" s="24"/>
      <c r="AE24" s="24">
        <f>SUM(AD24*I24)</f>
        <v>0</v>
      </c>
      <c r="AF24" s="24"/>
      <c r="AG24" s="24"/>
      <c r="AH24" s="24"/>
      <c r="AI24" s="24">
        <f>AH24*I24</f>
        <v>0</v>
      </c>
      <c r="AJ24" s="24"/>
      <c r="AK24" s="24">
        <f>AJ24*I24</f>
        <v>0</v>
      </c>
      <c r="AL24" s="26">
        <f t="shared" ref="AL24:AM25" si="11">SUM(J24,L24,N24,P24,R24,T24,V24,X24,Z24,AB24,AD24,AF24,AH24,AJ24,)</f>
        <v>0</v>
      </c>
      <c r="AM24" s="26">
        <f t="shared" si="11"/>
        <v>0</v>
      </c>
    </row>
    <row r="25" spans="1:39" s="2" customFormat="1" x14ac:dyDescent="0.25">
      <c r="A25" s="19">
        <v>0.28000000000000003</v>
      </c>
      <c r="B25" s="146"/>
      <c r="C25" s="20" t="s">
        <v>59</v>
      </c>
      <c r="D25" s="21">
        <v>1.4</v>
      </c>
      <c r="E25" s="21">
        <v>1.68</v>
      </c>
      <c r="F25" s="22">
        <v>1937988</v>
      </c>
      <c r="G25" s="19">
        <v>0.28999999999999998</v>
      </c>
      <c r="H25" s="23">
        <f t="shared" si="1"/>
        <v>2162794.6079999995</v>
      </c>
      <c r="I25" s="23">
        <f t="shared" si="2"/>
        <v>2320159.2335999999</v>
      </c>
      <c r="J25" s="24"/>
      <c r="K25" s="24">
        <f t="shared" si="3"/>
        <v>0</v>
      </c>
      <c r="L25" s="25"/>
      <c r="M25" s="24">
        <f>L25*H25</f>
        <v>0</v>
      </c>
      <c r="N25" s="24"/>
      <c r="O25" s="24">
        <f>N25*H25</f>
        <v>0</v>
      </c>
      <c r="P25" s="24"/>
      <c r="Q25" s="24">
        <f>P25*H25</f>
        <v>0</v>
      </c>
      <c r="R25" s="24"/>
      <c r="S25" s="24">
        <f>SUM(R25*H25)</f>
        <v>0</v>
      </c>
      <c r="T25" s="24"/>
      <c r="U25" s="24">
        <f>SUM(T25*H25)</f>
        <v>0</v>
      </c>
      <c r="V25" s="24"/>
      <c r="W25" s="24">
        <f>V25*H25</f>
        <v>0</v>
      </c>
      <c r="X25" s="24"/>
      <c r="Y25" s="24">
        <f>X25*H25</f>
        <v>0</v>
      </c>
      <c r="Z25" s="24"/>
      <c r="AA25" s="24">
        <f>Z25*H25</f>
        <v>0</v>
      </c>
      <c r="AB25" s="24"/>
      <c r="AC25" s="24">
        <f>AB25*I25</f>
        <v>0</v>
      </c>
      <c r="AD25" s="24"/>
      <c r="AE25" s="24">
        <f>SUM(AD25*I25)</f>
        <v>0</v>
      </c>
      <c r="AF25" s="24"/>
      <c r="AG25" s="24"/>
      <c r="AH25" s="24"/>
      <c r="AI25" s="24">
        <f>AH25*I25</f>
        <v>0</v>
      </c>
      <c r="AJ25" s="24"/>
      <c r="AK25" s="24">
        <f>AJ25*I25</f>
        <v>0</v>
      </c>
      <c r="AL25" s="26">
        <f t="shared" si="11"/>
        <v>0</v>
      </c>
      <c r="AM25" s="26">
        <f t="shared" si="11"/>
        <v>0</v>
      </c>
    </row>
    <row r="26" spans="1:39" s="38" customFormat="1" x14ac:dyDescent="0.25">
      <c r="A26" s="33"/>
      <c r="B26" s="106"/>
      <c r="C26" s="198" t="s">
        <v>60</v>
      </c>
      <c r="D26" s="36"/>
      <c r="E26" s="36"/>
      <c r="F26" s="37"/>
      <c r="G26" s="33"/>
      <c r="H26" s="196"/>
      <c r="I26" s="196"/>
      <c r="J26" s="26">
        <f>J27+J28+J29+J30+J31+J32</f>
        <v>0</v>
      </c>
      <c r="K26" s="26">
        <f t="shared" ref="K26:AM26" si="12">K27+K28+K29+K30+K31+K32</f>
        <v>0</v>
      </c>
      <c r="L26" s="197">
        <f t="shared" si="12"/>
        <v>292</v>
      </c>
      <c r="M26" s="26">
        <f t="shared" si="12"/>
        <v>80194210.96800001</v>
      </c>
      <c r="N26" s="26">
        <f t="shared" si="12"/>
        <v>0</v>
      </c>
      <c r="O26" s="26">
        <f t="shared" si="12"/>
        <v>0</v>
      </c>
      <c r="P26" s="26">
        <f t="shared" si="12"/>
        <v>0</v>
      </c>
      <c r="Q26" s="26">
        <f t="shared" si="12"/>
        <v>0</v>
      </c>
      <c r="R26" s="26">
        <f t="shared" si="12"/>
        <v>0</v>
      </c>
      <c r="S26" s="26">
        <f t="shared" si="12"/>
        <v>0</v>
      </c>
      <c r="T26" s="26">
        <f t="shared" si="12"/>
        <v>0</v>
      </c>
      <c r="U26" s="26">
        <f t="shared" si="12"/>
        <v>0</v>
      </c>
      <c r="V26" s="26">
        <f t="shared" si="12"/>
        <v>0</v>
      </c>
      <c r="W26" s="26">
        <f t="shared" si="12"/>
        <v>0</v>
      </c>
      <c r="X26" s="26">
        <f t="shared" si="12"/>
        <v>0</v>
      </c>
      <c r="Y26" s="26">
        <f t="shared" si="12"/>
        <v>0</v>
      </c>
      <c r="Z26" s="26">
        <f t="shared" si="12"/>
        <v>0</v>
      </c>
      <c r="AA26" s="26">
        <f t="shared" si="12"/>
        <v>0</v>
      </c>
      <c r="AB26" s="26">
        <f t="shared" si="12"/>
        <v>0</v>
      </c>
      <c r="AC26" s="26">
        <f t="shared" si="12"/>
        <v>0</v>
      </c>
      <c r="AD26" s="26">
        <f t="shared" si="12"/>
        <v>0</v>
      </c>
      <c r="AE26" s="26">
        <f t="shared" si="12"/>
        <v>0</v>
      </c>
      <c r="AF26" s="26"/>
      <c r="AG26" s="26"/>
      <c r="AH26" s="26">
        <f t="shared" si="12"/>
        <v>0</v>
      </c>
      <c r="AI26" s="26">
        <f t="shared" si="12"/>
        <v>0</v>
      </c>
      <c r="AJ26" s="26">
        <f t="shared" si="12"/>
        <v>0</v>
      </c>
      <c r="AK26" s="26">
        <f t="shared" si="12"/>
        <v>0</v>
      </c>
      <c r="AL26" s="26">
        <f t="shared" si="12"/>
        <v>292</v>
      </c>
      <c r="AM26" s="26">
        <f t="shared" si="12"/>
        <v>80194210.96800001</v>
      </c>
    </row>
    <row r="27" spans="1:39" s="2" customFormat="1" x14ac:dyDescent="0.25">
      <c r="A27" s="19">
        <v>0.25</v>
      </c>
      <c r="B27" s="144" t="s">
        <v>60</v>
      </c>
      <c r="C27" s="20" t="s">
        <v>61</v>
      </c>
      <c r="D27" s="21">
        <v>1.4</v>
      </c>
      <c r="E27" s="21">
        <v>1.68</v>
      </c>
      <c r="F27" s="22">
        <v>200037</v>
      </c>
      <c r="G27" s="19">
        <v>0.26</v>
      </c>
      <c r="H27" s="23">
        <f t="shared" si="1"/>
        <v>220840.84800000003</v>
      </c>
      <c r="I27" s="23">
        <f t="shared" si="2"/>
        <v>235403.54160000003</v>
      </c>
      <c r="J27" s="24"/>
      <c r="K27" s="24">
        <f t="shared" si="3"/>
        <v>0</v>
      </c>
      <c r="L27" s="25">
        <v>200</v>
      </c>
      <c r="M27" s="24">
        <f t="shared" ref="M27:M32" si="13">L27*H27</f>
        <v>44168169.600000009</v>
      </c>
      <c r="N27" s="24"/>
      <c r="O27" s="24">
        <f t="shared" ref="O27:O32" si="14">N27*H27</f>
        <v>0</v>
      </c>
      <c r="P27" s="24"/>
      <c r="Q27" s="24">
        <f t="shared" ref="Q27:Q32" si="15">P27*H27</f>
        <v>0</v>
      </c>
      <c r="R27" s="24"/>
      <c r="S27" s="24">
        <f t="shared" ref="S27:S32" si="16">SUM(R27*H27)</f>
        <v>0</v>
      </c>
      <c r="T27" s="24"/>
      <c r="U27" s="24">
        <f t="shared" ref="U27:U32" si="17">SUM(T27*H27)</f>
        <v>0</v>
      </c>
      <c r="V27" s="24"/>
      <c r="W27" s="24">
        <f t="shared" ref="W27:W32" si="18">V27*H27</f>
        <v>0</v>
      </c>
      <c r="X27" s="24"/>
      <c r="Y27" s="24">
        <f t="shared" ref="Y27:Y32" si="19">X27*H27</f>
        <v>0</v>
      </c>
      <c r="Z27" s="24"/>
      <c r="AA27" s="24">
        <f t="shared" ref="AA27:AA32" si="20">Z27*H27</f>
        <v>0</v>
      </c>
      <c r="AB27" s="24"/>
      <c r="AC27" s="24">
        <f t="shared" ref="AC27:AC32" si="21">AB27*I27</f>
        <v>0</v>
      </c>
      <c r="AD27" s="24"/>
      <c r="AE27" s="24">
        <f t="shared" ref="AE27:AE32" si="22">SUM(AD27*I27)</f>
        <v>0</v>
      </c>
      <c r="AF27" s="24"/>
      <c r="AG27" s="24"/>
      <c r="AH27" s="24"/>
      <c r="AI27" s="24">
        <f t="shared" ref="AI27:AI32" si="23">AH27*I27</f>
        <v>0</v>
      </c>
      <c r="AJ27" s="24"/>
      <c r="AK27" s="24">
        <f t="shared" ref="AK27:AK32" si="24">AJ27*I27</f>
        <v>0</v>
      </c>
      <c r="AL27" s="26">
        <f t="shared" ref="AL27:AM32" si="25">SUM(J27,L27,N27,P27,R27,T27,V27,X27,Z27,AB27,AD27,AF27,AH27,AJ27,)</f>
        <v>200</v>
      </c>
      <c r="AM27" s="26">
        <f t="shared" si="25"/>
        <v>44168169.600000009</v>
      </c>
    </row>
    <row r="28" spans="1:39" s="2" customFormat="1" x14ac:dyDescent="0.25">
      <c r="A28" s="19">
        <v>0.2</v>
      </c>
      <c r="B28" s="145"/>
      <c r="C28" s="20" t="s">
        <v>62</v>
      </c>
      <c r="D28" s="21">
        <v>1.4</v>
      </c>
      <c r="E28" s="21">
        <v>1.68</v>
      </c>
      <c r="F28" s="22">
        <v>305214</v>
      </c>
      <c r="G28" s="19">
        <v>0.21</v>
      </c>
      <c r="H28" s="23">
        <f t="shared" si="1"/>
        <v>330851.97600000002</v>
      </c>
      <c r="I28" s="23">
        <f t="shared" si="2"/>
        <v>348798.55920000002</v>
      </c>
      <c r="J28" s="24"/>
      <c r="K28" s="24">
        <f t="shared" si="3"/>
        <v>0</v>
      </c>
      <c r="L28" s="25">
        <v>0</v>
      </c>
      <c r="M28" s="24">
        <f t="shared" si="13"/>
        <v>0</v>
      </c>
      <c r="N28" s="24"/>
      <c r="O28" s="24">
        <f t="shared" si="14"/>
        <v>0</v>
      </c>
      <c r="P28" s="24"/>
      <c r="Q28" s="24">
        <f t="shared" si="15"/>
        <v>0</v>
      </c>
      <c r="R28" s="24"/>
      <c r="S28" s="24">
        <f t="shared" si="16"/>
        <v>0</v>
      </c>
      <c r="T28" s="24"/>
      <c r="U28" s="24">
        <f t="shared" si="17"/>
        <v>0</v>
      </c>
      <c r="V28" s="24"/>
      <c r="W28" s="24">
        <f t="shared" si="18"/>
        <v>0</v>
      </c>
      <c r="X28" s="24"/>
      <c r="Y28" s="24">
        <f t="shared" si="19"/>
        <v>0</v>
      </c>
      <c r="Z28" s="24"/>
      <c r="AA28" s="24">
        <f t="shared" si="20"/>
        <v>0</v>
      </c>
      <c r="AB28" s="24"/>
      <c r="AC28" s="24">
        <f t="shared" si="21"/>
        <v>0</v>
      </c>
      <c r="AD28" s="24"/>
      <c r="AE28" s="24">
        <f t="shared" si="22"/>
        <v>0</v>
      </c>
      <c r="AF28" s="24"/>
      <c r="AG28" s="24"/>
      <c r="AH28" s="24"/>
      <c r="AI28" s="24">
        <f t="shared" si="23"/>
        <v>0</v>
      </c>
      <c r="AJ28" s="24"/>
      <c r="AK28" s="24">
        <f t="shared" si="24"/>
        <v>0</v>
      </c>
      <c r="AL28" s="26">
        <f t="shared" si="25"/>
        <v>0</v>
      </c>
      <c r="AM28" s="26">
        <f t="shared" si="25"/>
        <v>0</v>
      </c>
    </row>
    <row r="29" spans="1:39" s="2" customFormat="1" x14ac:dyDescent="0.25">
      <c r="A29" s="19">
        <v>0.18</v>
      </c>
      <c r="B29" s="145"/>
      <c r="C29" s="20" t="s">
        <v>63</v>
      </c>
      <c r="D29" s="21">
        <v>1.4</v>
      </c>
      <c r="E29" s="21">
        <v>1.68</v>
      </c>
      <c r="F29" s="22">
        <v>195175</v>
      </c>
      <c r="G29" s="19">
        <v>0.18</v>
      </c>
      <c r="H29" s="23">
        <f t="shared" si="1"/>
        <v>209227.6</v>
      </c>
      <c r="I29" s="23">
        <f t="shared" si="2"/>
        <v>219064.42</v>
      </c>
      <c r="J29" s="24"/>
      <c r="K29" s="24">
        <f t="shared" si="3"/>
        <v>0</v>
      </c>
      <c r="L29" s="25">
        <v>12</v>
      </c>
      <c r="M29" s="24">
        <f t="shared" si="13"/>
        <v>2510731.2000000002</v>
      </c>
      <c r="N29" s="24"/>
      <c r="O29" s="24">
        <f t="shared" si="14"/>
        <v>0</v>
      </c>
      <c r="P29" s="24"/>
      <c r="Q29" s="24">
        <f t="shared" si="15"/>
        <v>0</v>
      </c>
      <c r="R29" s="24"/>
      <c r="S29" s="24">
        <f t="shared" si="16"/>
        <v>0</v>
      </c>
      <c r="T29" s="24"/>
      <c r="U29" s="24">
        <f t="shared" si="17"/>
        <v>0</v>
      </c>
      <c r="V29" s="24"/>
      <c r="W29" s="24">
        <f t="shared" si="18"/>
        <v>0</v>
      </c>
      <c r="X29" s="24"/>
      <c r="Y29" s="24">
        <f t="shared" si="19"/>
        <v>0</v>
      </c>
      <c r="Z29" s="24"/>
      <c r="AA29" s="24">
        <f t="shared" si="20"/>
        <v>0</v>
      </c>
      <c r="AB29" s="24"/>
      <c r="AC29" s="24">
        <f t="shared" si="21"/>
        <v>0</v>
      </c>
      <c r="AD29" s="24"/>
      <c r="AE29" s="24">
        <f t="shared" si="22"/>
        <v>0</v>
      </c>
      <c r="AF29" s="24"/>
      <c r="AG29" s="24"/>
      <c r="AH29" s="24"/>
      <c r="AI29" s="24">
        <f t="shared" si="23"/>
        <v>0</v>
      </c>
      <c r="AJ29" s="24"/>
      <c r="AK29" s="24">
        <f t="shared" si="24"/>
        <v>0</v>
      </c>
      <c r="AL29" s="26">
        <f t="shared" si="25"/>
        <v>12</v>
      </c>
      <c r="AM29" s="26">
        <f t="shared" si="25"/>
        <v>2510731.2000000002</v>
      </c>
    </row>
    <row r="30" spans="1:39" s="2" customFormat="1" x14ac:dyDescent="0.25">
      <c r="A30" s="19">
        <v>0.17</v>
      </c>
      <c r="B30" s="145"/>
      <c r="C30" s="20" t="s">
        <v>64</v>
      </c>
      <c r="D30" s="21">
        <v>1.4</v>
      </c>
      <c r="E30" s="21">
        <v>1.68</v>
      </c>
      <c r="F30" s="22">
        <v>280339</v>
      </c>
      <c r="G30" s="19">
        <v>0.18</v>
      </c>
      <c r="H30" s="23">
        <f t="shared" si="1"/>
        <v>300523.408</v>
      </c>
      <c r="I30" s="23">
        <f t="shared" si="2"/>
        <v>314652.49360000005</v>
      </c>
      <c r="J30" s="24"/>
      <c r="K30" s="24">
        <f t="shared" si="3"/>
        <v>0</v>
      </c>
      <c r="L30" s="25">
        <v>6</v>
      </c>
      <c r="M30" s="24">
        <f t="shared" si="13"/>
        <v>1803140.4479999999</v>
      </c>
      <c r="N30" s="24"/>
      <c r="O30" s="24">
        <f t="shared" si="14"/>
        <v>0</v>
      </c>
      <c r="P30" s="24"/>
      <c r="Q30" s="24">
        <f t="shared" si="15"/>
        <v>0</v>
      </c>
      <c r="R30" s="24"/>
      <c r="S30" s="24">
        <f t="shared" si="16"/>
        <v>0</v>
      </c>
      <c r="T30" s="24"/>
      <c r="U30" s="24">
        <f t="shared" si="17"/>
        <v>0</v>
      </c>
      <c r="V30" s="24"/>
      <c r="W30" s="24">
        <f t="shared" si="18"/>
        <v>0</v>
      </c>
      <c r="X30" s="24"/>
      <c r="Y30" s="24">
        <f t="shared" si="19"/>
        <v>0</v>
      </c>
      <c r="Z30" s="24"/>
      <c r="AA30" s="24">
        <f t="shared" si="20"/>
        <v>0</v>
      </c>
      <c r="AB30" s="24"/>
      <c r="AC30" s="24">
        <f t="shared" si="21"/>
        <v>0</v>
      </c>
      <c r="AD30" s="24"/>
      <c r="AE30" s="24">
        <f t="shared" si="22"/>
        <v>0</v>
      </c>
      <c r="AF30" s="24"/>
      <c r="AG30" s="24"/>
      <c r="AH30" s="24"/>
      <c r="AI30" s="24">
        <f t="shared" si="23"/>
        <v>0</v>
      </c>
      <c r="AJ30" s="24"/>
      <c r="AK30" s="24">
        <f t="shared" si="24"/>
        <v>0</v>
      </c>
      <c r="AL30" s="26">
        <f t="shared" si="25"/>
        <v>6</v>
      </c>
      <c r="AM30" s="26">
        <f t="shared" si="25"/>
        <v>1803140.4479999999</v>
      </c>
    </row>
    <row r="31" spans="1:39" s="2" customFormat="1" x14ac:dyDescent="0.25">
      <c r="A31" s="19">
        <v>0.38</v>
      </c>
      <c r="B31" s="145"/>
      <c r="C31" s="20" t="s">
        <v>65</v>
      </c>
      <c r="D31" s="21">
        <v>1.4</v>
      </c>
      <c r="E31" s="21">
        <v>1.68</v>
      </c>
      <c r="F31" s="22">
        <v>364805</v>
      </c>
      <c r="G31" s="19">
        <v>0.39</v>
      </c>
      <c r="H31" s="23">
        <f t="shared" si="1"/>
        <v>421714.57999999996</v>
      </c>
      <c r="I31" s="23">
        <f t="shared" si="2"/>
        <v>461551.28600000002</v>
      </c>
      <c r="J31" s="24"/>
      <c r="K31" s="24">
        <f t="shared" si="3"/>
        <v>0</v>
      </c>
      <c r="L31" s="25">
        <v>70</v>
      </c>
      <c r="M31" s="24">
        <f t="shared" si="13"/>
        <v>29520020.599999998</v>
      </c>
      <c r="N31" s="24"/>
      <c r="O31" s="24">
        <f t="shared" si="14"/>
        <v>0</v>
      </c>
      <c r="P31" s="24"/>
      <c r="Q31" s="24">
        <f t="shared" si="15"/>
        <v>0</v>
      </c>
      <c r="R31" s="24"/>
      <c r="S31" s="24">
        <f t="shared" si="16"/>
        <v>0</v>
      </c>
      <c r="T31" s="24"/>
      <c r="U31" s="24">
        <f t="shared" si="17"/>
        <v>0</v>
      </c>
      <c r="V31" s="24"/>
      <c r="W31" s="24">
        <f t="shared" si="18"/>
        <v>0</v>
      </c>
      <c r="X31" s="24"/>
      <c r="Y31" s="24">
        <f t="shared" si="19"/>
        <v>0</v>
      </c>
      <c r="Z31" s="24"/>
      <c r="AA31" s="24">
        <f t="shared" si="20"/>
        <v>0</v>
      </c>
      <c r="AB31" s="24"/>
      <c r="AC31" s="24">
        <f t="shared" si="21"/>
        <v>0</v>
      </c>
      <c r="AD31" s="24"/>
      <c r="AE31" s="24">
        <f t="shared" si="22"/>
        <v>0</v>
      </c>
      <c r="AF31" s="24"/>
      <c r="AG31" s="24"/>
      <c r="AH31" s="24"/>
      <c r="AI31" s="24">
        <f t="shared" si="23"/>
        <v>0</v>
      </c>
      <c r="AJ31" s="24"/>
      <c r="AK31" s="24">
        <f t="shared" si="24"/>
        <v>0</v>
      </c>
      <c r="AL31" s="26">
        <f t="shared" si="25"/>
        <v>70</v>
      </c>
      <c r="AM31" s="26">
        <f t="shared" si="25"/>
        <v>29520020.599999998</v>
      </c>
    </row>
    <row r="32" spans="1:39" s="2" customFormat="1" x14ac:dyDescent="0.25">
      <c r="A32" s="19">
        <v>0.28999999999999998</v>
      </c>
      <c r="B32" s="146"/>
      <c r="C32" s="20" t="s">
        <v>66</v>
      </c>
      <c r="D32" s="21">
        <v>1.4</v>
      </c>
      <c r="E32" s="21">
        <v>1.68</v>
      </c>
      <c r="F32" s="22">
        <v>489319</v>
      </c>
      <c r="G32" s="19">
        <v>0.3</v>
      </c>
      <c r="H32" s="23">
        <f t="shared" si="1"/>
        <v>548037.27999999991</v>
      </c>
      <c r="I32" s="23">
        <f t="shared" si="2"/>
        <v>589140.076</v>
      </c>
      <c r="J32" s="24"/>
      <c r="K32" s="24">
        <f t="shared" si="3"/>
        <v>0</v>
      </c>
      <c r="L32" s="25">
        <f>6-2</f>
        <v>4</v>
      </c>
      <c r="M32" s="24">
        <f t="shared" si="13"/>
        <v>2192149.1199999996</v>
      </c>
      <c r="N32" s="24"/>
      <c r="O32" s="24">
        <f t="shared" si="14"/>
        <v>0</v>
      </c>
      <c r="P32" s="24"/>
      <c r="Q32" s="24">
        <f t="shared" si="15"/>
        <v>0</v>
      </c>
      <c r="R32" s="24"/>
      <c r="S32" s="24">
        <f t="shared" si="16"/>
        <v>0</v>
      </c>
      <c r="T32" s="24"/>
      <c r="U32" s="24">
        <f t="shared" si="17"/>
        <v>0</v>
      </c>
      <c r="V32" s="24"/>
      <c r="W32" s="24">
        <f t="shared" si="18"/>
        <v>0</v>
      </c>
      <c r="X32" s="24"/>
      <c r="Y32" s="24">
        <f t="shared" si="19"/>
        <v>0</v>
      </c>
      <c r="Z32" s="24"/>
      <c r="AA32" s="24">
        <f t="shared" si="20"/>
        <v>0</v>
      </c>
      <c r="AB32" s="24"/>
      <c r="AC32" s="24">
        <f t="shared" si="21"/>
        <v>0</v>
      </c>
      <c r="AD32" s="24"/>
      <c r="AE32" s="24">
        <f t="shared" si="22"/>
        <v>0</v>
      </c>
      <c r="AF32" s="24"/>
      <c r="AG32" s="24"/>
      <c r="AH32" s="24"/>
      <c r="AI32" s="24">
        <f t="shared" si="23"/>
        <v>0</v>
      </c>
      <c r="AJ32" s="24"/>
      <c r="AK32" s="24">
        <f t="shared" si="24"/>
        <v>0</v>
      </c>
      <c r="AL32" s="26">
        <f t="shared" si="25"/>
        <v>4</v>
      </c>
      <c r="AM32" s="26">
        <f t="shared" si="25"/>
        <v>2192149.1199999996</v>
      </c>
    </row>
    <row r="33" spans="1:39" s="2" customFormat="1" x14ac:dyDescent="0.25">
      <c r="A33" s="19"/>
      <c r="B33" s="106"/>
      <c r="C33" s="198" t="s">
        <v>67</v>
      </c>
      <c r="D33" s="21"/>
      <c r="E33" s="21"/>
      <c r="F33" s="22"/>
      <c r="G33" s="19"/>
      <c r="H33" s="23"/>
      <c r="I33" s="23"/>
      <c r="J33" s="24">
        <f>J34+J35</f>
        <v>0</v>
      </c>
      <c r="K33" s="24">
        <f t="shared" ref="K33:AM33" si="26">K34+K35</f>
        <v>0</v>
      </c>
      <c r="L33" s="25">
        <f t="shared" si="26"/>
        <v>0</v>
      </c>
      <c r="M33" s="24">
        <f t="shared" si="26"/>
        <v>0</v>
      </c>
      <c r="N33" s="24">
        <f t="shared" si="26"/>
        <v>0</v>
      </c>
      <c r="O33" s="24">
        <f t="shared" si="26"/>
        <v>0</v>
      </c>
      <c r="P33" s="24">
        <f t="shared" si="26"/>
        <v>0</v>
      </c>
      <c r="Q33" s="24">
        <f t="shared" si="26"/>
        <v>0</v>
      </c>
      <c r="R33" s="24">
        <f t="shared" si="26"/>
        <v>0</v>
      </c>
      <c r="S33" s="24">
        <f t="shared" si="26"/>
        <v>0</v>
      </c>
      <c r="T33" s="24">
        <f t="shared" si="26"/>
        <v>0</v>
      </c>
      <c r="U33" s="24">
        <f t="shared" si="26"/>
        <v>0</v>
      </c>
      <c r="V33" s="24">
        <f t="shared" si="26"/>
        <v>0</v>
      </c>
      <c r="W33" s="24">
        <f t="shared" si="26"/>
        <v>0</v>
      </c>
      <c r="X33" s="24">
        <f t="shared" si="26"/>
        <v>0</v>
      </c>
      <c r="Y33" s="24">
        <f t="shared" si="26"/>
        <v>0</v>
      </c>
      <c r="Z33" s="24">
        <f t="shared" si="26"/>
        <v>0</v>
      </c>
      <c r="AA33" s="24">
        <f t="shared" si="26"/>
        <v>0</v>
      </c>
      <c r="AB33" s="24">
        <f t="shared" si="26"/>
        <v>0</v>
      </c>
      <c r="AC33" s="24">
        <f t="shared" si="26"/>
        <v>0</v>
      </c>
      <c r="AD33" s="24">
        <f t="shared" si="26"/>
        <v>0</v>
      </c>
      <c r="AE33" s="24">
        <f t="shared" si="26"/>
        <v>0</v>
      </c>
      <c r="AF33" s="24"/>
      <c r="AG33" s="24"/>
      <c r="AH33" s="24">
        <f t="shared" si="26"/>
        <v>0</v>
      </c>
      <c r="AI33" s="24">
        <f t="shared" si="26"/>
        <v>0</v>
      </c>
      <c r="AJ33" s="24">
        <f t="shared" si="26"/>
        <v>0</v>
      </c>
      <c r="AK33" s="24">
        <f t="shared" si="26"/>
        <v>0</v>
      </c>
      <c r="AL33" s="26">
        <f t="shared" si="26"/>
        <v>0</v>
      </c>
      <c r="AM33" s="26">
        <f t="shared" si="26"/>
        <v>0</v>
      </c>
    </row>
    <row r="34" spans="1:39" s="2" customFormat="1" x14ac:dyDescent="0.25">
      <c r="A34" s="19">
        <v>0.22</v>
      </c>
      <c r="B34" s="144" t="s">
        <v>67</v>
      </c>
      <c r="C34" s="20" t="s">
        <v>68</v>
      </c>
      <c r="D34" s="21">
        <v>1.4</v>
      </c>
      <c r="E34" s="21">
        <v>1.68</v>
      </c>
      <c r="F34" s="22">
        <v>307267</v>
      </c>
      <c r="G34" s="19">
        <v>0.23</v>
      </c>
      <c r="H34" s="23">
        <f t="shared" si="1"/>
        <v>335535.56400000001</v>
      </c>
      <c r="I34" s="23">
        <f t="shared" si="2"/>
        <v>355323.55880000006</v>
      </c>
      <c r="J34" s="24"/>
      <c r="K34" s="24">
        <f t="shared" si="3"/>
        <v>0</v>
      </c>
      <c r="L34" s="25"/>
      <c r="M34" s="24">
        <f>L34*H34</f>
        <v>0</v>
      </c>
      <c r="N34" s="24"/>
      <c r="O34" s="24">
        <f>N34*H34</f>
        <v>0</v>
      </c>
      <c r="P34" s="24"/>
      <c r="Q34" s="24">
        <f>P34*H34</f>
        <v>0</v>
      </c>
      <c r="R34" s="24"/>
      <c r="S34" s="24">
        <f>SUM(R34*H34)</f>
        <v>0</v>
      </c>
      <c r="T34" s="24"/>
      <c r="U34" s="24">
        <f>SUM(T34*H34)</f>
        <v>0</v>
      </c>
      <c r="V34" s="24"/>
      <c r="W34" s="24">
        <f>V34*H34</f>
        <v>0</v>
      </c>
      <c r="X34" s="24"/>
      <c r="Y34" s="24">
        <f>X34*H34</f>
        <v>0</v>
      </c>
      <c r="Z34" s="24"/>
      <c r="AA34" s="24">
        <f>Z34*H34</f>
        <v>0</v>
      </c>
      <c r="AB34" s="24"/>
      <c r="AC34" s="24">
        <f>AB34*I34</f>
        <v>0</v>
      </c>
      <c r="AD34" s="24"/>
      <c r="AE34" s="24">
        <f>SUM(AD34*I34)</f>
        <v>0</v>
      </c>
      <c r="AF34" s="24"/>
      <c r="AG34" s="24"/>
      <c r="AH34" s="24"/>
      <c r="AI34" s="24">
        <f>AH34*I34</f>
        <v>0</v>
      </c>
      <c r="AJ34" s="24"/>
      <c r="AK34" s="24">
        <f>AJ34*I34</f>
        <v>0</v>
      </c>
      <c r="AL34" s="26">
        <f t="shared" ref="AL34:AM35" si="27">SUM(J34,L34,N34,P34,R34,T34,V34,X34,Z34,AB34,AD34,AF34,AH34,AJ34,)</f>
        <v>0</v>
      </c>
      <c r="AM34" s="26">
        <f t="shared" si="27"/>
        <v>0</v>
      </c>
    </row>
    <row r="35" spans="1:39" s="2" customFormat="1" x14ac:dyDescent="0.25">
      <c r="A35" s="19">
        <v>0.31</v>
      </c>
      <c r="B35" s="146"/>
      <c r="C35" s="20" t="s">
        <v>69</v>
      </c>
      <c r="D35" s="21">
        <v>1.4</v>
      </c>
      <c r="E35" s="21">
        <v>1.68</v>
      </c>
      <c r="F35" s="22">
        <v>626899</v>
      </c>
      <c r="G35" s="19">
        <v>0.32</v>
      </c>
      <c r="H35" s="23">
        <f t="shared" si="1"/>
        <v>707142.07199999993</v>
      </c>
      <c r="I35" s="23">
        <f t="shared" si="2"/>
        <v>763312.22239999997</v>
      </c>
      <c r="J35" s="24"/>
      <c r="K35" s="24">
        <f t="shared" si="3"/>
        <v>0</v>
      </c>
      <c r="L35" s="25"/>
      <c r="M35" s="24">
        <f>L35*H35</f>
        <v>0</v>
      </c>
      <c r="N35" s="24"/>
      <c r="O35" s="24">
        <f>N35*H35</f>
        <v>0</v>
      </c>
      <c r="P35" s="24"/>
      <c r="Q35" s="24">
        <f>P35*H35</f>
        <v>0</v>
      </c>
      <c r="R35" s="24"/>
      <c r="S35" s="24">
        <f>SUM(R35*H35)</f>
        <v>0</v>
      </c>
      <c r="T35" s="24"/>
      <c r="U35" s="24">
        <f>SUM(T35*H35)</f>
        <v>0</v>
      </c>
      <c r="V35" s="24"/>
      <c r="W35" s="24">
        <f>V35*H35</f>
        <v>0</v>
      </c>
      <c r="X35" s="24"/>
      <c r="Y35" s="24">
        <f>X35*H35</f>
        <v>0</v>
      </c>
      <c r="Z35" s="24"/>
      <c r="AA35" s="24">
        <f>Z35*H35</f>
        <v>0</v>
      </c>
      <c r="AB35" s="24"/>
      <c r="AC35" s="24">
        <f>AB35*I35</f>
        <v>0</v>
      </c>
      <c r="AD35" s="24"/>
      <c r="AE35" s="24">
        <f>SUM(AD35*I35)</f>
        <v>0</v>
      </c>
      <c r="AF35" s="24"/>
      <c r="AG35" s="24"/>
      <c r="AH35" s="24"/>
      <c r="AI35" s="24">
        <f>AH35*I35</f>
        <v>0</v>
      </c>
      <c r="AJ35" s="24"/>
      <c r="AK35" s="24">
        <f>AJ35*I35</f>
        <v>0</v>
      </c>
      <c r="AL35" s="26">
        <f t="shared" si="27"/>
        <v>0</v>
      </c>
      <c r="AM35" s="26">
        <f t="shared" si="27"/>
        <v>0</v>
      </c>
    </row>
    <row r="36" spans="1:39" s="38" customFormat="1" x14ac:dyDescent="0.25">
      <c r="A36" s="33"/>
      <c r="B36" s="107"/>
      <c r="C36" s="198" t="s">
        <v>70</v>
      </c>
      <c r="D36" s="36"/>
      <c r="E36" s="36"/>
      <c r="F36" s="37"/>
      <c r="G36" s="33"/>
      <c r="H36" s="196"/>
      <c r="I36" s="196"/>
      <c r="J36" s="26">
        <f>J37+J38+J39+J40+J41+J42+J43</f>
        <v>192</v>
      </c>
      <c r="K36" s="26">
        <f t="shared" ref="K36:AM36" si="28">K37+K38+K39+K40+K41+K42+K43</f>
        <v>93512137.088</v>
      </c>
      <c r="L36" s="197">
        <f t="shared" si="28"/>
        <v>0</v>
      </c>
      <c r="M36" s="26">
        <f t="shared" si="28"/>
        <v>0</v>
      </c>
      <c r="N36" s="26">
        <f t="shared" si="28"/>
        <v>0</v>
      </c>
      <c r="O36" s="26">
        <f t="shared" si="28"/>
        <v>0</v>
      </c>
      <c r="P36" s="26">
        <f t="shared" si="28"/>
        <v>0</v>
      </c>
      <c r="Q36" s="26">
        <f t="shared" si="28"/>
        <v>0</v>
      </c>
      <c r="R36" s="26">
        <f t="shared" si="28"/>
        <v>680</v>
      </c>
      <c r="S36" s="26">
        <f t="shared" si="28"/>
        <v>176118031.48000002</v>
      </c>
      <c r="T36" s="26">
        <f t="shared" si="28"/>
        <v>0</v>
      </c>
      <c r="U36" s="26">
        <f t="shared" si="28"/>
        <v>0</v>
      </c>
      <c r="V36" s="26">
        <f t="shared" si="28"/>
        <v>5</v>
      </c>
      <c r="W36" s="26">
        <f t="shared" si="28"/>
        <v>1301245.7200000002</v>
      </c>
      <c r="X36" s="26">
        <f t="shared" si="28"/>
        <v>0</v>
      </c>
      <c r="Y36" s="26">
        <f t="shared" si="28"/>
        <v>0</v>
      </c>
      <c r="Z36" s="26">
        <f t="shared" si="28"/>
        <v>0</v>
      </c>
      <c r="AA36" s="26">
        <f t="shared" si="28"/>
        <v>0</v>
      </c>
      <c r="AB36" s="26">
        <f t="shared" si="28"/>
        <v>16</v>
      </c>
      <c r="AC36" s="26">
        <f t="shared" si="28"/>
        <v>4457562.3167999992</v>
      </c>
      <c r="AD36" s="26">
        <f t="shared" si="28"/>
        <v>0</v>
      </c>
      <c r="AE36" s="26">
        <f t="shared" si="28"/>
        <v>0</v>
      </c>
      <c r="AF36" s="26"/>
      <c r="AG36" s="26"/>
      <c r="AH36" s="26">
        <f t="shared" si="28"/>
        <v>0</v>
      </c>
      <c r="AI36" s="26">
        <f t="shared" si="28"/>
        <v>0</v>
      </c>
      <c r="AJ36" s="26">
        <f t="shared" si="28"/>
        <v>0</v>
      </c>
      <c r="AK36" s="26">
        <f t="shared" si="28"/>
        <v>0</v>
      </c>
      <c r="AL36" s="26">
        <f t="shared" si="28"/>
        <v>893</v>
      </c>
      <c r="AM36" s="26">
        <f t="shared" si="28"/>
        <v>275388976.60480005</v>
      </c>
    </row>
    <row r="37" spans="1:39" s="2" customFormat="1" x14ac:dyDescent="0.25">
      <c r="A37" s="19">
        <v>0.27</v>
      </c>
      <c r="B37" s="144" t="s">
        <v>70</v>
      </c>
      <c r="C37" s="20" t="s">
        <v>71</v>
      </c>
      <c r="D37" s="21">
        <v>1.4</v>
      </c>
      <c r="E37" s="21">
        <v>1.68</v>
      </c>
      <c r="F37" s="22">
        <v>234037</v>
      </c>
      <c r="G37" s="19">
        <v>0.28000000000000003</v>
      </c>
      <c r="H37" s="23">
        <f t="shared" si="1"/>
        <v>260249.14400000003</v>
      </c>
      <c r="I37" s="23">
        <f t="shared" si="2"/>
        <v>278597.64479999995</v>
      </c>
      <c r="J37" s="24">
        <v>25</v>
      </c>
      <c r="K37" s="24">
        <f t="shared" si="3"/>
        <v>6506228.6000000006</v>
      </c>
      <c r="L37" s="25"/>
      <c r="M37" s="24">
        <f t="shared" ref="M37:M43" si="29">L37*H37</f>
        <v>0</v>
      </c>
      <c r="N37" s="24"/>
      <c r="O37" s="24">
        <f t="shared" ref="O37:O43" si="30">N37*H37</f>
        <v>0</v>
      </c>
      <c r="P37" s="24"/>
      <c r="Q37" s="24">
        <f t="shared" ref="Q37:Q43" si="31">P37*H37</f>
        <v>0</v>
      </c>
      <c r="R37" s="24">
        <f>575+75</f>
        <v>650</v>
      </c>
      <c r="S37" s="24">
        <f t="shared" ref="S37:S43" si="32">SUM(R37*H37)</f>
        <v>169161943.60000002</v>
      </c>
      <c r="T37" s="24"/>
      <c r="U37" s="24">
        <f t="shared" ref="U37:U43" si="33">SUM(T37*H37)</f>
        <v>0</v>
      </c>
      <c r="V37" s="24">
        <v>5</v>
      </c>
      <c r="W37" s="24">
        <f t="shared" ref="W37:W43" si="34">V37*H37</f>
        <v>1301245.7200000002</v>
      </c>
      <c r="X37" s="24"/>
      <c r="Y37" s="24">
        <f t="shared" ref="Y37:Y43" si="35">X37*H37</f>
        <v>0</v>
      </c>
      <c r="Z37" s="24"/>
      <c r="AA37" s="24">
        <f t="shared" ref="AA37:AA43" si="36">Z37*H37</f>
        <v>0</v>
      </c>
      <c r="AB37" s="24">
        <v>16</v>
      </c>
      <c r="AC37" s="24">
        <f t="shared" ref="AC37:AC43" si="37">AB37*I37</f>
        <v>4457562.3167999992</v>
      </c>
      <c r="AD37" s="24"/>
      <c r="AE37" s="24">
        <f t="shared" ref="AE37:AE43" si="38">SUM(AD37*I37)</f>
        <v>0</v>
      </c>
      <c r="AF37" s="24"/>
      <c r="AG37" s="24"/>
      <c r="AH37" s="24"/>
      <c r="AI37" s="24">
        <f t="shared" ref="AI37:AI43" si="39">AH37*I37</f>
        <v>0</v>
      </c>
      <c r="AJ37" s="24"/>
      <c r="AK37" s="24">
        <f t="shared" ref="AK37:AK43" si="40">AJ37*I37</f>
        <v>0</v>
      </c>
      <c r="AL37" s="26">
        <f t="shared" ref="AL37:AM43" si="41">SUM(J37,L37,N37,P37,R37,T37,V37,X37,Z37,AB37,AD37,AF37,AH37,AJ37,)</f>
        <v>696</v>
      </c>
      <c r="AM37" s="26">
        <f t="shared" si="41"/>
        <v>181426980.23680001</v>
      </c>
    </row>
    <row r="38" spans="1:39" s="2" customFormat="1" x14ac:dyDescent="0.25">
      <c r="A38" s="19">
        <v>0.55000000000000004</v>
      </c>
      <c r="B38" s="145"/>
      <c r="C38" s="20" t="s">
        <v>72</v>
      </c>
      <c r="D38" s="21">
        <v>1.4</v>
      </c>
      <c r="E38" s="21">
        <v>1.68</v>
      </c>
      <c r="F38" s="22">
        <v>125186</v>
      </c>
      <c r="G38" s="19">
        <v>0.56000000000000005</v>
      </c>
      <c r="H38" s="23">
        <f t="shared" si="1"/>
        <v>153227.66399999999</v>
      </c>
      <c r="I38" s="23">
        <f t="shared" si="2"/>
        <v>172856.82880000002</v>
      </c>
      <c r="J38" s="24"/>
      <c r="K38" s="24">
        <f t="shared" si="3"/>
        <v>0</v>
      </c>
      <c r="L38" s="25"/>
      <c r="M38" s="24">
        <f t="shared" si="29"/>
        <v>0</v>
      </c>
      <c r="N38" s="24"/>
      <c r="O38" s="24">
        <f t="shared" si="30"/>
        <v>0</v>
      </c>
      <c r="P38" s="24"/>
      <c r="Q38" s="24">
        <f t="shared" si="31"/>
        <v>0</v>
      </c>
      <c r="R38" s="24"/>
      <c r="S38" s="24">
        <f t="shared" si="32"/>
        <v>0</v>
      </c>
      <c r="T38" s="24"/>
      <c r="U38" s="24">
        <f t="shared" si="33"/>
        <v>0</v>
      </c>
      <c r="V38" s="24"/>
      <c r="W38" s="24">
        <f t="shared" si="34"/>
        <v>0</v>
      </c>
      <c r="X38" s="24"/>
      <c r="Y38" s="24">
        <f t="shared" si="35"/>
        <v>0</v>
      </c>
      <c r="Z38" s="24"/>
      <c r="AA38" s="24">
        <f t="shared" si="36"/>
        <v>0</v>
      </c>
      <c r="AB38" s="24"/>
      <c r="AC38" s="24">
        <f t="shared" si="37"/>
        <v>0</v>
      </c>
      <c r="AD38" s="24"/>
      <c r="AE38" s="24">
        <f t="shared" si="38"/>
        <v>0</v>
      </c>
      <c r="AF38" s="24"/>
      <c r="AG38" s="24"/>
      <c r="AH38" s="24"/>
      <c r="AI38" s="24">
        <f t="shared" si="39"/>
        <v>0</v>
      </c>
      <c r="AJ38" s="24"/>
      <c r="AK38" s="24">
        <f t="shared" si="40"/>
        <v>0</v>
      </c>
      <c r="AL38" s="26">
        <f t="shared" si="41"/>
        <v>0</v>
      </c>
      <c r="AM38" s="26">
        <f t="shared" si="41"/>
        <v>0</v>
      </c>
    </row>
    <row r="39" spans="1:39" s="2" customFormat="1" x14ac:dyDescent="0.25">
      <c r="A39" s="19">
        <v>0.37</v>
      </c>
      <c r="B39" s="145"/>
      <c r="C39" s="20" t="s">
        <v>73</v>
      </c>
      <c r="D39" s="21">
        <v>1.4</v>
      </c>
      <c r="E39" s="21">
        <v>1.68</v>
      </c>
      <c r="F39" s="22">
        <v>168010</v>
      </c>
      <c r="G39" s="19">
        <v>0.38</v>
      </c>
      <c r="H39" s="23">
        <f t="shared" si="1"/>
        <v>193547.51999999999</v>
      </c>
      <c r="I39" s="23">
        <f t="shared" si="2"/>
        <v>211423.78399999999</v>
      </c>
      <c r="J39" s="24"/>
      <c r="K39" s="24">
        <f t="shared" si="3"/>
        <v>0</v>
      </c>
      <c r="L39" s="25"/>
      <c r="M39" s="24">
        <f t="shared" si="29"/>
        <v>0</v>
      </c>
      <c r="N39" s="24"/>
      <c r="O39" s="24">
        <f t="shared" si="30"/>
        <v>0</v>
      </c>
      <c r="P39" s="24"/>
      <c r="Q39" s="24">
        <f t="shared" si="31"/>
        <v>0</v>
      </c>
      <c r="R39" s="24"/>
      <c r="S39" s="24">
        <f t="shared" si="32"/>
        <v>0</v>
      </c>
      <c r="T39" s="24"/>
      <c r="U39" s="24">
        <f t="shared" si="33"/>
        <v>0</v>
      </c>
      <c r="V39" s="24"/>
      <c r="W39" s="24">
        <f t="shared" si="34"/>
        <v>0</v>
      </c>
      <c r="X39" s="24"/>
      <c r="Y39" s="24">
        <f t="shared" si="35"/>
        <v>0</v>
      </c>
      <c r="Z39" s="24"/>
      <c r="AA39" s="24">
        <f t="shared" si="36"/>
        <v>0</v>
      </c>
      <c r="AB39" s="24"/>
      <c r="AC39" s="24">
        <f t="shared" si="37"/>
        <v>0</v>
      </c>
      <c r="AD39" s="24"/>
      <c r="AE39" s="24">
        <f t="shared" si="38"/>
        <v>0</v>
      </c>
      <c r="AF39" s="24"/>
      <c r="AG39" s="24"/>
      <c r="AH39" s="24"/>
      <c r="AI39" s="24">
        <f t="shared" si="39"/>
        <v>0</v>
      </c>
      <c r="AJ39" s="24"/>
      <c r="AK39" s="24">
        <f t="shared" si="40"/>
        <v>0</v>
      </c>
      <c r="AL39" s="26">
        <f t="shared" si="41"/>
        <v>0</v>
      </c>
      <c r="AM39" s="26">
        <f t="shared" si="41"/>
        <v>0</v>
      </c>
    </row>
    <row r="40" spans="1:39" s="2" customFormat="1" ht="30" x14ac:dyDescent="0.25">
      <c r="A40" s="19">
        <v>0.23</v>
      </c>
      <c r="B40" s="145"/>
      <c r="C40" s="20" t="s">
        <v>74</v>
      </c>
      <c r="D40" s="21">
        <v>1.4</v>
      </c>
      <c r="E40" s="21">
        <v>1.68</v>
      </c>
      <c r="F40" s="53">
        <v>475359</v>
      </c>
      <c r="G40" s="19">
        <v>0.24</v>
      </c>
      <c r="H40" s="23">
        <f t="shared" si="1"/>
        <v>520993.46400000004</v>
      </c>
      <c r="I40" s="23">
        <f t="shared" si="2"/>
        <v>552937.58880000003</v>
      </c>
      <c r="J40" s="48">
        <v>167</v>
      </c>
      <c r="K40" s="49">
        <f t="shared" si="3"/>
        <v>87005908.488000005</v>
      </c>
      <c r="L40" s="50"/>
      <c r="M40" s="24">
        <f t="shared" si="29"/>
        <v>0</v>
      </c>
      <c r="N40" s="48"/>
      <c r="O40" s="24">
        <f t="shared" si="30"/>
        <v>0</v>
      </c>
      <c r="P40" s="48"/>
      <c r="Q40" s="24">
        <f t="shared" si="31"/>
        <v>0</v>
      </c>
      <c r="R40" s="48"/>
      <c r="S40" s="24">
        <f t="shared" si="32"/>
        <v>0</v>
      </c>
      <c r="T40" s="48"/>
      <c r="U40" s="24">
        <f t="shared" si="33"/>
        <v>0</v>
      </c>
      <c r="V40" s="48"/>
      <c r="W40" s="24">
        <f t="shared" si="34"/>
        <v>0</v>
      </c>
      <c r="X40" s="48"/>
      <c r="Y40" s="24">
        <f t="shared" si="35"/>
        <v>0</v>
      </c>
      <c r="Z40" s="48"/>
      <c r="AA40" s="24">
        <f t="shared" si="36"/>
        <v>0</v>
      </c>
      <c r="AB40" s="48"/>
      <c r="AC40" s="24">
        <f t="shared" si="37"/>
        <v>0</v>
      </c>
      <c r="AD40" s="48"/>
      <c r="AE40" s="24">
        <f t="shared" si="38"/>
        <v>0</v>
      </c>
      <c r="AF40" s="24"/>
      <c r="AG40" s="24"/>
      <c r="AH40" s="48"/>
      <c r="AI40" s="24">
        <f t="shared" si="39"/>
        <v>0</v>
      </c>
      <c r="AJ40" s="48"/>
      <c r="AK40" s="24">
        <f t="shared" si="40"/>
        <v>0</v>
      </c>
      <c r="AL40" s="26">
        <f t="shared" si="41"/>
        <v>167</v>
      </c>
      <c r="AM40" s="26">
        <f t="shared" si="41"/>
        <v>87005908.488000005</v>
      </c>
    </row>
    <row r="41" spans="1:39" s="2" customFormat="1" x14ac:dyDescent="0.25">
      <c r="A41" s="19">
        <v>0.38</v>
      </c>
      <c r="B41" s="145"/>
      <c r="C41" s="20" t="s">
        <v>75</v>
      </c>
      <c r="D41" s="21">
        <v>1.4</v>
      </c>
      <c r="E41" s="21">
        <v>1.68</v>
      </c>
      <c r="F41" s="22">
        <v>89311</v>
      </c>
      <c r="G41" s="19">
        <v>0.39</v>
      </c>
      <c r="H41" s="23">
        <f t="shared" si="1"/>
        <v>103243.51599999999</v>
      </c>
      <c r="I41" s="23">
        <f t="shared" si="2"/>
        <v>112996.27720000001</v>
      </c>
      <c r="J41" s="24"/>
      <c r="K41" s="24">
        <f t="shared" si="3"/>
        <v>0</v>
      </c>
      <c r="L41" s="25"/>
      <c r="M41" s="24">
        <f t="shared" si="29"/>
        <v>0</v>
      </c>
      <c r="N41" s="24"/>
      <c r="O41" s="24">
        <f t="shared" si="30"/>
        <v>0</v>
      </c>
      <c r="P41" s="24"/>
      <c r="Q41" s="24">
        <f t="shared" si="31"/>
        <v>0</v>
      </c>
      <c r="R41" s="24"/>
      <c r="S41" s="24">
        <f t="shared" si="32"/>
        <v>0</v>
      </c>
      <c r="T41" s="24"/>
      <c r="U41" s="24">
        <f t="shared" si="33"/>
        <v>0</v>
      </c>
      <c r="V41" s="24"/>
      <c r="W41" s="24">
        <f t="shared" si="34"/>
        <v>0</v>
      </c>
      <c r="X41" s="24"/>
      <c r="Y41" s="24">
        <f t="shared" si="35"/>
        <v>0</v>
      </c>
      <c r="Z41" s="24"/>
      <c r="AA41" s="24">
        <f t="shared" si="36"/>
        <v>0</v>
      </c>
      <c r="AB41" s="24"/>
      <c r="AC41" s="24">
        <f t="shared" si="37"/>
        <v>0</v>
      </c>
      <c r="AD41" s="24"/>
      <c r="AE41" s="24">
        <f t="shared" si="38"/>
        <v>0</v>
      </c>
      <c r="AF41" s="24"/>
      <c r="AG41" s="24"/>
      <c r="AH41" s="24"/>
      <c r="AI41" s="24">
        <f t="shared" si="39"/>
        <v>0</v>
      </c>
      <c r="AJ41" s="24"/>
      <c r="AK41" s="24">
        <f t="shared" si="40"/>
        <v>0</v>
      </c>
      <c r="AL41" s="26">
        <f t="shared" si="41"/>
        <v>0</v>
      </c>
      <c r="AM41" s="26">
        <f t="shared" si="41"/>
        <v>0</v>
      </c>
    </row>
    <row r="42" spans="1:39" s="2" customFormat="1" x14ac:dyDescent="0.25">
      <c r="A42" s="19">
        <v>0.36</v>
      </c>
      <c r="B42" s="145"/>
      <c r="C42" s="20" t="s">
        <v>76</v>
      </c>
      <c r="D42" s="21">
        <v>1.4</v>
      </c>
      <c r="E42" s="21">
        <v>1.68</v>
      </c>
      <c r="F42" s="22">
        <v>201977</v>
      </c>
      <c r="G42" s="19">
        <v>0.37</v>
      </c>
      <c r="H42" s="23">
        <f t="shared" si="1"/>
        <v>231869.59600000002</v>
      </c>
      <c r="I42" s="23">
        <f t="shared" si="2"/>
        <v>252794.41319999995</v>
      </c>
      <c r="J42" s="24"/>
      <c r="K42" s="24">
        <f t="shared" si="3"/>
        <v>0</v>
      </c>
      <c r="L42" s="25"/>
      <c r="M42" s="24">
        <f t="shared" si="29"/>
        <v>0</v>
      </c>
      <c r="N42" s="24"/>
      <c r="O42" s="24">
        <f t="shared" si="30"/>
        <v>0</v>
      </c>
      <c r="P42" s="24"/>
      <c r="Q42" s="24">
        <f t="shared" si="31"/>
        <v>0</v>
      </c>
      <c r="R42" s="24">
        <f>15+15</f>
        <v>30</v>
      </c>
      <c r="S42" s="24">
        <f t="shared" si="32"/>
        <v>6956087.8800000008</v>
      </c>
      <c r="T42" s="24"/>
      <c r="U42" s="24">
        <f t="shared" si="33"/>
        <v>0</v>
      </c>
      <c r="V42" s="24"/>
      <c r="W42" s="24">
        <f t="shared" si="34"/>
        <v>0</v>
      </c>
      <c r="X42" s="24"/>
      <c r="Y42" s="24">
        <f t="shared" si="35"/>
        <v>0</v>
      </c>
      <c r="Z42" s="24"/>
      <c r="AA42" s="24">
        <f t="shared" si="36"/>
        <v>0</v>
      </c>
      <c r="AB42" s="24"/>
      <c r="AC42" s="24">
        <f t="shared" si="37"/>
        <v>0</v>
      </c>
      <c r="AD42" s="24"/>
      <c r="AE42" s="24">
        <f t="shared" si="38"/>
        <v>0</v>
      </c>
      <c r="AF42" s="24"/>
      <c r="AG42" s="24"/>
      <c r="AH42" s="24"/>
      <c r="AI42" s="24">
        <f t="shared" si="39"/>
        <v>0</v>
      </c>
      <c r="AJ42" s="24"/>
      <c r="AK42" s="24">
        <f t="shared" si="40"/>
        <v>0</v>
      </c>
      <c r="AL42" s="26">
        <f t="shared" si="41"/>
        <v>30</v>
      </c>
      <c r="AM42" s="26">
        <f t="shared" si="41"/>
        <v>6956087.8800000008</v>
      </c>
    </row>
    <row r="43" spans="1:39" s="2" customFormat="1" x14ac:dyDescent="0.25">
      <c r="A43" s="19">
        <v>0.35</v>
      </c>
      <c r="B43" s="146"/>
      <c r="C43" s="20" t="s">
        <v>77</v>
      </c>
      <c r="D43" s="21">
        <v>1.4</v>
      </c>
      <c r="E43" s="21">
        <v>1.68</v>
      </c>
      <c r="F43" s="22">
        <v>268821</v>
      </c>
      <c r="G43" s="19">
        <v>0.36</v>
      </c>
      <c r="H43" s="23">
        <f t="shared" si="1"/>
        <v>307531.22400000005</v>
      </c>
      <c r="I43" s="23">
        <f t="shared" si="2"/>
        <v>334628.38080000004</v>
      </c>
      <c r="J43" s="24"/>
      <c r="K43" s="24">
        <f t="shared" si="3"/>
        <v>0</v>
      </c>
      <c r="L43" s="25"/>
      <c r="M43" s="24">
        <f t="shared" si="29"/>
        <v>0</v>
      </c>
      <c r="N43" s="24"/>
      <c r="O43" s="24">
        <f t="shared" si="30"/>
        <v>0</v>
      </c>
      <c r="P43" s="24"/>
      <c r="Q43" s="24">
        <f t="shared" si="31"/>
        <v>0</v>
      </c>
      <c r="R43" s="24"/>
      <c r="S43" s="24">
        <f t="shared" si="32"/>
        <v>0</v>
      </c>
      <c r="T43" s="24"/>
      <c r="U43" s="24">
        <f t="shared" si="33"/>
        <v>0</v>
      </c>
      <c r="V43" s="24"/>
      <c r="W43" s="24">
        <f t="shared" si="34"/>
        <v>0</v>
      </c>
      <c r="X43" s="24"/>
      <c r="Y43" s="24">
        <f t="shared" si="35"/>
        <v>0</v>
      </c>
      <c r="Z43" s="24"/>
      <c r="AA43" s="24">
        <f t="shared" si="36"/>
        <v>0</v>
      </c>
      <c r="AB43" s="24"/>
      <c r="AC43" s="24">
        <f t="shared" si="37"/>
        <v>0</v>
      </c>
      <c r="AD43" s="24"/>
      <c r="AE43" s="24">
        <f t="shared" si="38"/>
        <v>0</v>
      </c>
      <c r="AF43" s="24"/>
      <c r="AG43" s="24"/>
      <c r="AH43" s="24"/>
      <c r="AI43" s="24">
        <f t="shared" si="39"/>
        <v>0</v>
      </c>
      <c r="AJ43" s="24"/>
      <c r="AK43" s="24">
        <f t="shared" si="40"/>
        <v>0</v>
      </c>
      <c r="AL43" s="26">
        <f t="shared" si="41"/>
        <v>0</v>
      </c>
      <c r="AM43" s="26">
        <f t="shared" si="41"/>
        <v>0</v>
      </c>
    </row>
    <row r="44" spans="1:39" s="38" customFormat="1" x14ac:dyDescent="0.25">
      <c r="A44" s="33"/>
      <c r="B44" s="106"/>
      <c r="C44" s="198" t="s">
        <v>78</v>
      </c>
      <c r="D44" s="36"/>
      <c r="E44" s="36"/>
      <c r="F44" s="37"/>
      <c r="G44" s="33"/>
      <c r="H44" s="196"/>
      <c r="I44" s="196"/>
      <c r="J44" s="26">
        <f>J45+J46+J47</f>
        <v>210</v>
      </c>
      <c r="K44" s="26">
        <f t="shared" ref="K44:AM44" si="42">K45+K46+K47</f>
        <v>33969865.200000003</v>
      </c>
      <c r="L44" s="197">
        <f t="shared" si="42"/>
        <v>0</v>
      </c>
      <c r="M44" s="26">
        <f t="shared" si="42"/>
        <v>0</v>
      </c>
      <c r="N44" s="26">
        <f t="shared" si="42"/>
        <v>0</v>
      </c>
      <c r="O44" s="26">
        <f t="shared" si="42"/>
        <v>0</v>
      </c>
      <c r="P44" s="26">
        <f t="shared" si="42"/>
        <v>0</v>
      </c>
      <c r="Q44" s="26">
        <f t="shared" si="42"/>
        <v>0</v>
      </c>
      <c r="R44" s="26">
        <f t="shared" si="42"/>
        <v>0</v>
      </c>
      <c r="S44" s="26">
        <f t="shared" si="42"/>
        <v>0</v>
      </c>
      <c r="T44" s="26">
        <f t="shared" si="42"/>
        <v>0</v>
      </c>
      <c r="U44" s="26">
        <f t="shared" si="42"/>
        <v>0</v>
      </c>
      <c r="V44" s="26">
        <f t="shared" si="42"/>
        <v>0</v>
      </c>
      <c r="W44" s="26">
        <f t="shared" si="42"/>
        <v>0</v>
      </c>
      <c r="X44" s="26">
        <f t="shared" si="42"/>
        <v>0</v>
      </c>
      <c r="Y44" s="26">
        <f t="shared" si="42"/>
        <v>0</v>
      </c>
      <c r="Z44" s="26">
        <f t="shared" si="42"/>
        <v>0</v>
      </c>
      <c r="AA44" s="26">
        <f t="shared" si="42"/>
        <v>0</v>
      </c>
      <c r="AB44" s="26">
        <f t="shared" si="42"/>
        <v>0</v>
      </c>
      <c r="AC44" s="26">
        <f t="shared" si="42"/>
        <v>0</v>
      </c>
      <c r="AD44" s="26">
        <f t="shared" si="42"/>
        <v>0</v>
      </c>
      <c r="AE44" s="26">
        <f t="shared" si="42"/>
        <v>0</v>
      </c>
      <c r="AF44" s="26"/>
      <c r="AG44" s="26"/>
      <c r="AH44" s="26">
        <f t="shared" si="42"/>
        <v>0</v>
      </c>
      <c r="AI44" s="26">
        <f t="shared" si="42"/>
        <v>0</v>
      </c>
      <c r="AJ44" s="26">
        <f t="shared" si="42"/>
        <v>0</v>
      </c>
      <c r="AK44" s="26">
        <f t="shared" si="42"/>
        <v>0</v>
      </c>
      <c r="AL44" s="199">
        <f t="shared" si="42"/>
        <v>210</v>
      </c>
      <c r="AM44" s="199">
        <f t="shared" si="42"/>
        <v>33969865.200000003</v>
      </c>
    </row>
    <row r="45" spans="1:39" s="2" customFormat="1" x14ac:dyDescent="0.25">
      <c r="A45" s="19">
        <v>0.26</v>
      </c>
      <c r="B45" s="144" t="s">
        <v>78</v>
      </c>
      <c r="C45" s="20" t="s">
        <v>79</v>
      </c>
      <c r="D45" s="21">
        <v>1.4</v>
      </c>
      <c r="E45" s="21">
        <v>1.68</v>
      </c>
      <c r="F45" s="22">
        <v>140232</v>
      </c>
      <c r="G45" s="19">
        <v>0.27</v>
      </c>
      <c r="H45" s="23">
        <f t="shared" si="1"/>
        <v>155377.05600000001</v>
      </c>
      <c r="I45" s="23">
        <f t="shared" si="2"/>
        <v>165978.59520000001</v>
      </c>
      <c r="J45" s="24"/>
      <c r="K45" s="24">
        <f t="shared" si="3"/>
        <v>0</v>
      </c>
      <c r="L45" s="25"/>
      <c r="M45" s="24">
        <f>L45*H45</f>
        <v>0</v>
      </c>
      <c r="N45" s="24"/>
      <c r="O45" s="24">
        <f>N45*H45</f>
        <v>0</v>
      </c>
      <c r="P45" s="24"/>
      <c r="Q45" s="24">
        <f>P45*H45</f>
        <v>0</v>
      </c>
      <c r="R45" s="24"/>
      <c r="S45" s="24">
        <f>SUM(R45*H45)</f>
        <v>0</v>
      </c>
      <c r="T45" s="24"/>
      <c r="U45" s="24">
        <f>SUM(T45*H45)</f>
        <v>0</v>
      </c>
      <c r="V45" s="24"/>
      <c r="W45" s="24">
        <f>V45*H45</f>
        <v>0</v>
      </c>
      <c r="X45" s="24"/>
      <c r="Y45" s="24">
        <f>X45*H45</f>
        <v>0</v>
      </c>
      <c r="Z45" s="24"/>
      <c r="AA45" s="24">
        <f>Z45*H45</f>
        <v>0</v>
      </c>
      <c r="AB45" s="24"/>
      <c r="AC45" s="24">
        <f>AB45*I45</f>
        <v>0</v>
      </c>
      <c r="AD45" s="24"/>
      <c r="AE45" s="24">
        <f>SUM(AD45*I45)</f>
        <v>0</v>
      </c>
      <c r="AF45" s="24"/>
      <c r="AG45" s="24"/>
      <c r="AH45" s="24"/>
      <c r="AI45" s="24">
        <f>AH45*I45</f>
        <v>0</v>
      </c>
      <c r="AJ45" s="24">
        <v>0</v>
      </c>
      <c r="AK45" s="24">
        <f>AJ45*I45</f>
        <v>0</v>
      </c>
      <c r="AL45" s="26">
        <f t="shared" ref="AL45:AM47" si="43">SUM(J45,L45,N45,P45,R45,T45,V45,X45,Z45,AB45,AD45,AF45,AH45,AJ45,)</f>
        <v>0</v>
      </c>
      <c r="AM45" s="26">
        <f t="shared" si="43"/>
        <v>0</v>
      </c>
    </row>
    <row r="46" spans="1:39" s="2" customFormat="1" x14ac:dyDescent="0.25">
      <c r="A46" s="19">
        <v>0.2</v>
      </c>
      <c r="B46" s="145"/>
      <c r="C46" s="20" t="s">
        <v>80</v>
      </c>
      <c r="D46" s="21">
        <v>1.4</v>
      </c>
      <c r="E46" s="21">
        <v>1.68</v>
      </c>
      <c r="F46" s="22">
        <v>83035</v>
      </c>
      <c r="G46" s="19">
        <v>0.21</v>
      </c>
      <c r="H46" s="23">
        <f t="shared" si="1"/>
        <v>90009.94</v>
      </c>
      <c r="I46" s="23">
        <f t="shared" si="2"/>
        <v>94892.398000000001</v>
      </c>
      <c r="J46" s="24">
        <v>60</v>
      </c>
      <c r="K46" s="24">
        <f t="shared" si="3"/>
        <v>5400596.4000000004</v>
      </c>
      <c r="L46" s="25"/>
      <c r="M46" s="24">
        <f>L46*H46</f>
        <v>0</v>
      </c>
      <c r="N46" s="24"/>
      <c r="O46" s="24">
        <f>N46*H46</f>
        <v>0</v>
      </c>
      <c r="P46" s="24"/>
      <c r="Q46" s="24">
        <f>P46*H46</f>
        <v>0</v>
      </c>
      <c r="R46" s="24"/>
      <c r="S46" s="24">
        <f>SUM(R46*H46)</f>
        <v>0</v>
      </c>
      <c r="T46" s="24"/>
      <c r="U46" s="24">
        <f>SUM(T46*H46)</f>
        <v>0</v>
      </c>
      <c r="V46" s="24"/>
      <c r="W46" s="24">
        <f>V46*H46</f>
        <v>0</v>
      </c>
      <c r="X46" s="24"/>
      <c r="Y46" s="24">
        <f>X46*H46</f>
        <v>0</v>
      </c>
      <c r="Z46" s="24"/>
      <c r="AA46" s="24">
        <f>Z46*H46</f>
        <v>0</v>
      </c>
      <c r="AB46" s="24"/>
      <c r="AC46" s="24">
        <f>AB46*I46</f>
        <v>0</v>
      </c>
      <c r="AD46" s="24"/>
      <c r="AE46" s="24">
        <f>SUM(AD46*I46)</f>
        <v>0</v>
      </c>
      <c r="AF46" s="24"/>
      <c r="AG46" s="24"/>
      <c r="AH46" s="24"/>
      <c r="AI46" s="24">
        <f>AH46*I46</f>
        <v>0</v>
      </c>
      <c r="AJ46" s="24"/>
      <c r="AK46" s="24">
        <f>AJ46*I46</f>
        <v>0</v>
      </c>
      <c r="AL46" s="26">
        <f t="shared" si="43"/>
        <v>60</v>
      </c>
      <c r="AM46" s="26">
        <f t="shared" si="43"/>
        <v>5400596.4000000004</v>
      </c>
    </row>
    <row r="47" spans="1:39" s="2" customFormat="1" x14ac:dyDescent="0.25">
      <c r="A47" s="19">
        <v>0.45</v>
      </c>
      <c r="B47" s="146"/>
      <c r="C47" s="20" t="s">
        <v>81</v>
      </c>
      <c r="D47" s="21">
        <v>1.4</v>
      </c>
      <c r="E47" s="21">
        <v>1.68</v>
      </c>
      <c r="F47" s="22">
        <v>160863</v>
      </c>
      <c r="G47" s="19">
        <v>0.46</v>
      </c>
      <c r="H47" s="23">
        <f t="shared" si="1"/>
        <v>190461.79200000002</v>
      </c>
      <c r="I47" s="23">
        <f t="shared" si="2"/>
        <v>211180.94640000004</v>
      </c>
      <c r="J47" s="24">
        <v>150</v>
      </c>
      <c r="K47" s="24">
        <f t="shared" si="3"/>
        <v>28569268.800000001</v>
      </c>
      <c r="L47" s="25"/>
      <c r="M47" s="24">
        <f>L47*H47</f>
        <v>0</v>
      </c>
      <c r="N47" s="24"/>
      <c r="O47" s="24">
        <f>N47*H47</f>
        <v>0</v>
      </c>
      <c r="P47" s="24"/>
      <c r="Q47" s="24">
        <f>P47*H47</f>
        <v>0</v>
      </c>
      <c r="R47" s="24"/>
      <c r="S47" s="24">
        <f>SUM(R47*H47)</f>
        <v>0</v>
      </c>
      <c r="T47" s="24"/>
      <c r="U47" s="24">
        <f>SUM(T47*H47)</f>
        <v>0</v>
      </c>
      <c r="V47" s="24"/>
      <c r="W47" s="24">
        <f>V47*H47</f>
        <v>0</v>
      </c>
      <c r="X47" s="24"/>
      <c r="Y47" s="24">
        <f>X47*H47</f>
        <v>0</v>
      </c>
      <c r="Z47" s="24"/>
      <c r="AA47" s="24">
        <f>Z47*H47</f>
        <v>0</v>
      </c>
      <c r="AB47" s="24"/>
      <c r="AC47" s="24">
        <f>AB47*I47</f>
        <v>0</v>
      </c>
      <c r="AD47" s="24"/>
      <c r="AE47" s="24">
        <f>SUM(AD47*I47)</f>
        <v>0</v>
      </c>
      <c r="AF47" s="24"/>
      <c r="AG47" s="24"/>
      <c r="AH47" s="24"/>
      <c r="AI47" s="24">
        <f>AH47*I47</f>
        <v>0</v>
      </c>
      <c r="AJ47" s="24"/>
      <c r="AK47" s="24">
        <f>AJ47*I47</f>
        <v>0</v>
      </c>
      <c r="AL47" s="26">
        <f t="shared" si="43"/>
        <v>150</v>
      </c>
      <c r="AM47" s="26">
        <f t="shared" si="43"/>
        <v>28569268.800000001</v>
      </c>
    </row>
    <row r="48" spans="1:39" s="38" customFormat="1" x14ac:dyDescent="0.25">
      <c r="A48" s="33"/>
      <c r="B48" s="106"/>
      <c r="C48" s="198" t="s">
        <v>82</v>
      </c>
      <c r="D48" s="36"/>
      <c r="E48" s="36"/>
      <c r="F48" s="37"/>
      <c r="G48" s="33"/>
      <c r="H48" s="196"/>
      <c r="I48" s="196"/>
      <c r="J48" s="26">
        <f t="shared" ref="J48:AM48" si="44">SUM(J49:J52)</f>
        <v>0</v>
      </c>
      <c r="K48" s="26">
        <f t="shared" si="44"/>
        <v>0</v>
      </c>
      <c r="L48" s="26">
        <f t="shared" si="44"/>
        <v>0</v>
      </c>
      <c r="M48" s="26">
        <f t="shared" si="44"/>
        <v>0</v>
      </c>
      <c r="N48" s="26">
        <f t="shared" si="44"/>
        <v>0</v>
      </c>
      <c r="O48" s="26">
        <f t="shared" si="44"/>
        <v>0</v>
      </c>
      <c r="P48" s="26">
        <f t="shared" si="44"/>
        <v>0</v>
      </c>
      <c r="Q48" s="26">
        <f t="shared" si="44"/>
        <v>0</v>
      </c>
      <c r="R48" s="26">
        <f t="shared" si="44"/>
        <v>0</v>
      </c>
      <c r="S48" s="26">
        <f t="shared" si="44"/>
        <v>0</v>
      </c>
      <c r="T48" s="26">
        <f t="shared" si="44"/>
        <v>0</v>
      </c>
      <c r="U48" s="26">
        <f t="shared" si="44"/>
        <v>0</v>
      </c>
      <c r="V48" s="26">
        <f t="shared" si="44"/>
        <v>220</v>
      </c>
      <c r="W48" s="26">
        <f t="shared" si="44"/>
        <v>21449228.16</v>
      </c>
      <c r="X48" s="26">
        <f t="shared" si="44"/>
        <v>0</v>
      </c>
      <c r="Y48" s="26">
        <f t="shared" si="44"/>
        <v>0</v>
      </c>
      <c r="Z48" s="26">
        <f t="shared" si="44"/>
        <v>0</v>
      </c>
      <c r="AA48" s="26">
        <f t="shared" si="44"/>
        <v>0</v>
      </c>
      <c r="AB48" s="26">
        <f t="shared" si="44"/>
        <v>0</v>
      </c>
      <c r="AC48" s="26">
        <f t="shared" si="44"/>
        <v>0</v>
      </c>
      <c r="AD48" s="26">
        <f t="shared" si="44"/>
        <v>0</v>
      </c>
      <c r="AE48" s="26">
        <f t="shared" si="44"/>
        <v>0</v>
      </c>
      <c r="AF48" s="26"/>
      <c r="AG48" s="26"/>
      <c r="AH48" s="26">
        <f t="shared" si="44"/>
        <v>0</v>
      </c>
      <c r="AI48" s="26">
        <f t="shared" si="44"/>
        <v>0</v>
      </c>
      <c r="AJ48" s="26">
        <f t="shared" si="44"/>
        <v>0</v>
      </c>
      <c r="AK48" s="26">
        <f t="shared" si="44"/>
        <v>0</v>
      </c>
      <c r="AL48" s="26">
        <f t="shared" si="44"/>
        <v>220</v>
      </c>
      <c r="AM48" s="26">
        <f t="shared" si="44"/>
        <v>21449228.16</v>
      </c>
    </row>
    <row r="49" spans="1:39" s="2" customFormat="1" x14ac:dyDescent="0.25">
      <c r="A49" s="19">
        <v>0.35</v>
      </c>
      <c r="B49" s="144" t="s">
        <v>82</v>
      </c>
      <c r="C49" s="20" t="s">
        <v>83</v>
      </c>
      <c r="D49" s="21">
        <v>1.4</v>
      </c>
      <c r="E49" s="21">
        <v>1.68</v>
      </c>
      <c r="F49" s="22">
        <v>75312</v>
      </c>
      <c r="G49" s="19">
        <v>0.37</v>
      </c>
      <c r="H49" s="23">
        <f t="shared" si="1"/>
        <v>86458.176000000007</v>
      </c>
      <c r="I49" s="23">
        <f t="shared" si="2"/>
        <v>94260.499199999991</v>
      </c>
      <c r="J49" s="24"/>
      <c r="K49" s="24">
        <f t="shared" si="3"/>
        <v>0</v>
      </c>
      <c r="L49" s="25"/>
      <c r="M49" s="24">
        <f>L49*H49</f>
        <v>0</v>
      </c>
      <c r="N49" s="24"/>
      <c r="O49" s="24">
        <f>N49*H49</f>
        <v>0</v>
      </c>
      <c r="P49" s="24"/>
      <c r="Q49" s="24">
        <f>P49*H49</f>
        <v>0</v>
      </c>
      <c r="R49" s="24"/>
      <c r="S49" s="24">
        <f>SUM(R49*H49)</f>
        <v>0</v>
      </c>
      <c r="T49" s="24"/>
      <c r="U49" s="24">
        <f>SUM(T49*H49)</f>
        <v>0</v>
      </c>
      <c r="V49" s="24">
        <v>160</v>
      </c>
      <c r="W49" s="24">
        <f>V49*H49</f>
        <v>13833308.16</v>
      </c>
      <c r="X49" s="24"/>
      <c r="Y49" s="24">
        <f>X49*H49</f>
        <v>0</v>
      </c>
      <c r="Z49" s="24"/>
      <c r="AA49" s="24">
        <f>Z49*H49</f>
        <v>0</v>
      </c>
      <c r="AB49" s="24"/>
      <c r="AC49" s="24">
        <f>AB49*I49</f>
        <v>0</v>
      </c>
      <c r="AD49" s="24"/>
      <c r="AE49" s="24">
        <f>SUM(AD49*I49)</f>
        <v>0</v>
      </c>
      <c r="AF49" s="24"/>
      <c r="AG49" s="24"/>
      <c r="AH49" s="24"/>
      <c r="AI49" s="24">
        <f>AH49*I49</f>
        <v>0</v>
      </c>
      <c r="AJ49" s="24"/>
      <c r="AK49" s="24">
        <f>AJ49*I49</f>
        <v>0</v>
      </c>
      <c r="AL49" s="26">
        <f t="shared" ref="AL49:AM52" si="45">SUM(J49,L49,N49,P49,R49,T49,V49,X49,Z49,AB49,AD49,AF49,AH49,AJ49,)</f>
        <v>160</v>
      </c>
      <c r="AM49" s="26">
        <f t="shared" si="45"/>
        <v>13833308.16</v>
      </c>
    </row>
    <row r="50" spans="1:39" s="2" customFormat="1" x14ac:dyDescent="0.25">
      <c r="A50" s="19">
        <v>0.35</v>
      </c>
      <c r="B50" s="145"/>
      <c r="C50" s="20" t="s">
        <v>84</v>
      </c>
      <c r="D50" s="21">
        <v>1.4</v>
      </c>
      <c r="E50" s="21">
        <v>1.68</v>
      </c>
      <c r="F50" s="22">
        <v>109406</v>
      </c>
      <c r="G50" s="19">
        <v>0.36</v>
      </c>
      <c r="H50" s="23">
        <f t="shared" si="1"/>
        <v>125160.46400000001</v>
      </c>
      <c r="I50" s="23">
        <f t="shared" si="2"/>
        <v>136188.58880000003</v>
      </c>
      <c r="J50" s="24"/>
      <c r="K50" s="24">
        <f t="shared" si="3"/>
        <v>0</v>
      </c>
      <c r="L50" s="25"/>
      <c r="M50" s="24">
        <f>L50*H50</f>
        <v>0</v>
      </c>
      <c r="N50" s="24"/>
      <c r="O50" s="24">
        <f>N50*H50</f>
        <v>0</v>
      </c>
      <c r="P50" s="24"/>
      <c r="Q50" s="24">
        <f>P50*H50</f>
        <v>0</v>
      </c>
      <c r="R50" s="24"/>
      <c r="S50" s="24">
        <f>SUM(R50*H50)</f>
        <v>0</v>
      </c>
      <c r="T50" s="24"/>
      <c r="U50" s="24">
        <f>SUM(T50*H50)</f>
        <v>0</v>
      </c>
      <c r="V50" s="24"/>
      <c r="W50" s="24">
        <f>V50*H50</f>
        <v>0</v>
      </c>
      <c r="X50" s="24"/>
      <c r="Y50" s="24">
        <f>X50*H50</f>
        <v>0</v>
      </c>
      <c r="Z50" s="24"/>
      <c r="AA50" s="24">
        <f>Z50*H50</f>
        <v>0</v>
      </c>
      <c r="AB50" s="24"/>
      <c r="AC50" s="24">
        <f>AB50*I50</f>
        <v>0</v>
      </c>
      <c r="AD50" s="24"/>
      <c r="AE50" s="24">
        <f>SUM(AD50*I50)</f>
        <v>0</v>
      </c>
      <c r="AF50" s="24"/>
      <c r="AG50" s="24"/>
      <c r="AH50" s="24"/>
      <c r="AI50" s="24">
        <f>AH50*I50</f>
        <v>0</v>
      </c>
      <c r="AJ50" s="24"/>
      <c r="AK50" s="24">
        <f>AJ50*I50</f>
        <v>0</v>
      </c>
      <c r="AL50" s="26">
        <f t="shared" si="45"/>
        <v>0</v>
      </c>
      <c r="AM50" s="26">
        <f t="shared" si="45"/>
        <v>0</v>
      </c>
    </row>
    <row r="51" spans="1:39" s="2" customFormat="1" x14ac:dyDescent="0.25">
      <c r="A51" s="19">
        <v>2E-3</v>
      </c>
      <c r="B51" s="145"/>
      <c r="C51" s="20" t="s">
        <v>85</v>
      </c>
      <c r="D51" s="21">
        <v>1.4</v>
      </c>
      <c r="E51" s="21">
        <v>1.68</v>
      </c>
      <c r="F51" s="53">
        <v>107504</v>
      </c>
      <c r="G51" s="19">
        <v>0.26</v>
      </c>
      <c r="H51" s="23">
        <f t="shared" si="1"/>
        <v>118684.41600000001</v>
      </c>
      <c r="I51" s="23">
        <f t="shared" si="2"/>
        <v>126510.7072</v>
      </c>
      <c r="J51" s="48"/>
      <c r="K51" s="24">
        <f t="shared" si="3"/>
        <v>0</v>
      </c>
      <c r="L51" s="50"/>
      <c r="M51" s="24">
        <f>L51*H51</f>
        <v>0</v>
      </c>
      <c r="N51" s="48"/>
      <c r="O51" s="24">
        <f>N51*H51</f>
        <v>0</v>
      </c>
      <c r="P51" s="48"/>
      <c r="Q51" s="24">
        <f>P51*H51</f>
        <v>0</v>
      </c>
      <c r="R51" s="48"/>
      <c r="S51" s="24">
        <f>SUM(R51*H51)</f>
        <v>0</v>
      </c>
      <c r="T51" s="48"/>
      <c r="U51" s="24">
        <f>SUM(T51*H51)</f>
        <v>0</v>
      </c>
      <c r="V51" s="48">
        <v>50</v>
      </c>
      <c r="W51" s="24">
        <f>V51*H51</f>
        <v>5934220.8000000007</v>
      </c>
      <c r="X51" s="48"/>
      <c r="Y51" s="24">
        <f>X51*H51</f>
        <v>0</v>
      </c>
      <c r="Z51" s="48"/>
      <c r="AA51" s="24">
        <f>Z51*H51</f>
        <v>0</v>
      </c>
      <c r="AB51" s="48"/>
      <c r="AC51" s="24">
        <f>AB51*I51</f>
        <v>0</v>
      </c>
      <c r="AD51" s="48"/>
      <c r="AE51" s="24">
        <f>SUM(AD51*I51)</f>
        <v>0</v>
      </c>
      <c r="AF51" s="24"/>
      <c r="AG51" s="24"/>
      <c r="AH51" s="48"/>
      <c r="AI51" s="24">
        <f>AH51*I51</f>
        <v>0</v>
      </c>
      <c r="AJ51" s="48"/>
      <c r="AK51" s="24">
        <f>AJ51*I51</f>
        <v>0</v>
      </c>
      <c r="AL51" s="26">
        <f t="shared" si="45"/>
        <v>50</v>
      </c>
      <c r="AM51" s="26">
        <f t="shared" si="45"/>
        <v>5934220.8000000007</v>
      </c>
    </row>
    <row r="52" spans="1:39" s="2" customFormat="1" x14ac:dyDescent="0.25">
      <c r="A52" s="19"/>
      <c r="B52" s="146"/>
      <c r="C52" s="20" t="s">
        <v>86</v>
      </c>
      <c r="D52" s="21">
        <v>1.4</v>
      </c>
      <c r="E52" s="21">
        <v>1.68</v>
      </c>
      <c r="F52" s="53">
        <v>148560</v>
      </c>
      <c r="G52" s="19">
        <v>0.33</v>
      </c>
      <c r="H52" s="23">
        <f>F52*(D52*G52+(1-G52))</f>
        <v>168169.91999999998</v>
      </c>
      <c r="I52" s="23">
        <f>F52*(E52*G52+(1-G52))</f>
        <v>181896.864</v>
      </c>
      <c r="J52" s="48"/>
      <c r="K52" s="24">
        <f t="shared" si="3"/>
        <v>0</v>
      </c>
      <c r="L52" s="50"/>
      <c r="M52" s="24"/>
      <c r="N52" s="48"/>
      <c r="O52" s="24"/>
      <c r="P52" s="48"/>
      <c r="Q52" s="24"/>
      <c r="R52" s="48"/>
      <c r="S52" s="24"/>
      <c r="T52" s="48"/>
      <c r="U52" s="24"/>
      <c r="V52" s="48">
        <v>10</v>
      </c>
      <c r="W52" s="24">
        <f>V52*H52</f>
        <v>1681699.1999999997</v>
      </c>
      <c r="X52" s="48"/>
      <c r="Y52" s="24"/>
      <c r="Z52" s="48"/>
      <c r="AA52" s="24"/>
      <c r="AB52" s="48"/>
      <c r="AC52" s="24"/>
      <c r="AD52" s="48"/>
      <c r="AE52" s="24"/>
      <c r="AF52" s="24"/>
      <c r="AG52" s="24"/>
      <c r="AH52" s="48"/>
      <c r="AI52" s="24"/>
      <c r="AJ52" s="48"/>
      <c r="AK52" s="24"/>
      <c r="AL52" s="26">
        <f t="shared" si="45"/>
        <v>10</v>
      </c>
      <c r="AM52" s="26">
        <f t="shared" si="45"/>
        <v>1681699.1999999997</v>
      </c>
    </row>
    <row r="53" spans="1:39" s="38" customFormat="1" x14ac:dyDescent="0.25">
      <c r="A53" s="33"/>
      <c r="B53" s="106"/>
      <c r="C53" s="198" t="s">
        <v>87</v>
      </c>
      <c r="D53" s="36"/>
      <c r="E53" s="36"/>
      <c r="F53" s="200"/>
      <c r="G53" s="33"/>
      <c r="H53" s="196"/>
      <c r="I53" s="196"/>
      <c r="J53" s="201">
        <f t="shared" ref="J53:AM53" si="46">SUM(J54:J61)</f>
        <v>0</v>
      </c>
      <c r="K53" s="201">
        <f t="shared" si="46"/>
        <v>0</v>
      </c>
      <c r="L53" s="201">
        <f t="shared" si="46"/>
        <v>0</v>
      </c>
      <c r="M53" s="201">
        <f t="shared" si="46"/>
        <v>0</v>
      </c>
      <c r="N53" s="201">
        <f t="shared" si="46"/>
        <v>50</v>
      </c>
      <c r="O53" s="201">
        <f t="shared" si="46"/>
        <v>12226056.24</v>
      </c>
      <c r="P53" s="201">
        <f t="shared" si="46"/>
        <v>0</v>
      </c>
      <c r="Q53" s="201">
        <f t="shared" si="46"/>
        <v>0</v>
      </c>
      <c r="R53" s="201">
        <f t="shared" si="46"/>
        <v>0</v>
      </c>
      <c r="S53" s="201">
        <f t="shared" si="46"/>
        <v>0</v>
      </c>
      <c r="T53" s="201">
        <f t="shared" si="46"/>
        <v>0</v>
      </c>
      <c r="U53" s="201">
        <f t="shared" si="46"/>
        <v>0</v>
      </c>
      <c r="V53" s="201">
        <f t="shared" si="46"/>
        <v>0</v>
      </c>
      <c r="W53" s="201">
        <f t="shared" si="46"/>
        <v>0</v>
      </c>
      <c r="X53" s="201">
        <f t="shared" si="46"/>
        <v>0</v>
      </c>
      <c r="Y53" s="201">
        <f t="shared" si="46"/>
        <v>0</v>
      </c>
      <c r="Z53" s="201">
        <f t="shared" si="46"/>
        <v>0</v>
      </c>
      <c r="AA53" s="201">
        <f t="shared" si="46"/>
        <v>0</v>
      </c>
      <c r="AB53" s="201">
        <f t="shared" si="46"/>
        <v>0</v>
      </c>
      <c r="AC53" s="201">
        <f t="shared" si="46"/>
        <v>0</v>
      </c>
      <c r="AD53" s="201">
        <f t="shared" si="46"/>
        <v>0</v>
      </c>
      <c r="AE53" s="201">
        <f t="shared" si="46"/>
        <v>0</v>
      </c>
      <c r="AF53" s="201"/>
      <c r="AG53" s="201"/>
      <c r="AH53" s="201">
        <f t="shared" si="46"/>
        <v>0</v>
      </c>
      <c r="AI53" s="201">
        <f t="shared" si="46"/>
        <v>0</v>
      </c>
      <c r="AJ53" s="201">
        <f t="shared" si="46"/>
        <v>0</v>
      </c>
      <c r="AK53" s="201">
        <f t="shared" si="46"/>
        <v>0</v>
      </c>
      <c r="AL53" s="201">
        <f t="shared" si="46"/>
        <v>50</v>
      </c>
      <c r="AM53" s="201">
        <f t="shared" si="46"/>
        <v>12226056.24</v>
      </c>
    </row>
    <row r="54" spans="1:39" s="2" customFormat="1" ht="15.75" customHeight="1" x14ac:dyDescent="0.25">
      <c r="A54" s="19">
        <v>0.39</v>
      </c>
      <c r="B54" s="144" t="s">
        <v>87</v>
      </c>
      <c r="C54" s="20" t="s">
        <v>88</v>
      </c>
      <c r="D54" s="21">
        <v>1.4</v>
      </c>
      <c r="E54" s="21">
        <v>1.68</v>
      </c>
      <c r="F54" s="22">
        <v>103417</v>
      </c>
      <c r="G54" s="19">
        <v>0.4</v>
      </c>
      <c r="H54" s="23">
        <f t="shared" si="1"/>
        <v>119963.71999999999</v>
      </c>
      <c r="I54" s="23">
        <f t="shared" si="2"/>
        <v>131546.424</v>
      </c>
      <c r="J54" s="24"/>
      <c r="K54" s="24">
        <f t="shared" si="3"/>
        <v>0</v>
      </c>
      <c r="L54" s="25"/>
      <c r="M54" s="24">
        <f>L54*H54</f>
        <v>0</v>
      </c>
      <c r="N54" s="24"/>
      <c r="O54" s="24">
        <f>N54*H54</f>
        <v>0</v>
      </c>
      <c r="P54" s="24"/>
      <c r="Q54" s="24">
        <f>P54*H54</f>
        <v>0</v>
      </c>
      <c r="R54" s="24"/>
      <c r="S54" s="24">
        <f>SUM(R54*H54)</f>
        <v>0</v>
      </c>
      <c r="T54" s="24"/>
      <c r="U54" s="24">
        <f>SUM(T54*H54)</f>
        <v>0</v>
      </c>
      <c r="V54" s="24"/>
      <c r="W54" s="24">
        <f>V54*H54</f>
        <v>0</v>
      </c>
      <c r="X54" s="24"/>
      <c r="Y54" s="24">
        <f>X54*H54</f>
        <v>0</v>
      </c>
      <c r="Z54" s="24"/>
      <c r="AA54" s="24">
        <f>Z54*H54</f>
        <v>0</v>
      </c>
      <c r="AB54" s="24"/>
      <c r="AC54" s="24">
        <f>AB54*I54</f>
        <v>0</v>
      </c>
      <c r="AD54" s="24"/>
      <c r="AE54" s="24">
        <f>SUM(AD54*I54)</f>
        <v>0</v>
      </c>
      <c r="AF54" s="24"/>
      <c r="AG54" s="24"/>
      <c r="AH54" s="24"/>
      <c r="AI54" s="24">
        <f>AH54*I54</f>
        <v>0</v>
      </c>
      <c r="AJ54" s="24"/>
      <c r="AK54" s="24">
        <f>AJ54*I54</f>
        <v>0</v>
      </c>
      <c r="AL54" s="26">
        <f t="shared" ref="AL54:AM61" si="47">SUM(J54,L54,N54,P54,R54,T54,V54,X54,Z54,AB54,AD54,AF54,AH54,AJ54,)</f>
        <v>0</v>
      </c>
      <c r="AM54" s="26">
        <f t="shared" si="47"/>
        <v>0</v>
      </c>
    </row>
    <row r="55" spans="1:39" s="2" customFormat="1" x14ac:dyDescent="0.25">
      <c r="A55" s="19">
        <v>0.23</v>
      </c>
      <c r="B55" s="145"/>
      <c r="C55" s="20" t="s">
        <v>89</v>
      </c>
      <c r="D55" s="21">
        <v>1.4</v>
      </c>
      <c r="E55" s="21">
        <v>1.68</v>
      </c>
      <c r="F55" s="22">
        <v>212405</v>
      </c>
      <c r="G55" s="19">
        <v>0.23</v>
      </c>
      <c r="H55" s="23">
        <f t="shared" si="1"/>
        <v>231946.26</v>
      </c>
      <c r="I55" s="23">
        <f t="shared" si="2"/>
        <v>245625.14200000002</v>
      </c>
      <c r="J55" s="24"/>
      <c r="K55" s="24">
        <f t="shared" si="3"/>
        <v>0</v>
      </c>
      <c r="L55" s="25"/>
      <c r="M55" s="24">
        <f>L55*H55</f>
        <v>0</v>
      </c>
      <c r="N55" s="24"/>
      <c r="O55" s="24">
        <f>N55*H55</f>
        <v>0</v>
      </c>
      <c r="P55" s="24"/>
      <c r="Q55" s="24">
        <f>P55*H55</f>
        <v>0</v>
      </c>
      <c r="R55" s="24"/>
      <c r="S55" s="24">
        <f>SUM(R55*H55)</f>
        <v>0</v>
      </c>
      <c r="T55" s="24"/>
      <c r="U55" s="24">
        <f>SUM(T55*H55)</f>
        <v>0</v>
      </c>
      <c r="V55" s="24"/>
      <c r="W55" s="24">
        <f>V55*H55</f>
        <v>0</v>
      </c>
      <c r="X55" s="24"/>
      <c r="Y55" s="24">
        <f>X55*H55</f>
        <v>0</v>
      </c>
      <c r="Z55" s="24"/>
      <c r="AA55" s="24">
        <f>Z55*H55</f>
        <v>0</v>
      </c>
      <c r="AB55" s="24"/>
      <c r="AC55" s="24">
        <f>AB55*I55</f>
        <v>0</v>
      </c>
      <c r="AD55" s="24"/>
      <c r="AE55" s="24">
        <f>SUM(AD55*I55)</f>
        <v>0</v>
      </c>
      <c r="AF55" s="24"/>
      <c r="AG55" s="24"/>
      <c r="AH55" s="24"/>
      <c r="AI55" s="24">
        <f>AH55*I55</f>
        <v>0</v>
      </c>
      <c r="AJ55" s="24"/>
      <c r="AK55" s="24">
        <f>AJ55*I55</f>
        <v>0</v>
      </c>
      <c r="AL55" s="26">
        <f t="shared" si="47"/>
        <v>0</v>
      </c>
      <c r="AM55" s="26">
        <f t="shared" si="47"/>
        <v>0</v>
      </c>
    </row>
    <row r="56" spans="1:39" s="2" customFormat="1" ht="15.75" customHeight="1" x14ac:dyDescent="0.25">
      <c r="A56" s="19">
        <v>0.34</v>
      </c>
      <c r="B56" s="145"/>
      <c r="C56" s="20" t="s">
        <v>90</v>
      </c>
      <c r="D56" s="21">
        <v>1.4</v>
      </c>
      <c r="E56" s="21">
        <v>1.68</v>
      </c>
      <c r="F56" s="22">
        <v>122578</v>
      </c>
      <c r="G56" s="19">
        <v>0.35</v>
      </c>
      <c r="H56" s="23">
        <f t="shared" si="1"/>
        <v>139738.91999999998</v>
      </c>
      <c r="I56" s="23">
        <f t="shared" si="2"/>
        <v>151751.56400000001</v>
      </c>
      <c r="J56" s="24"/>
      <c r="K56" s="24">
        <f t="shared" si="3"/>
        <v>0</v>
      </c>
      <c r="L56" s="25"/>
      <c r="M56" s="24">
        <f>L56*H56</f>
        <v>0</v>
      </c>
      <c r="N56" s="24"/>
      <c r="O56" s="24">
        <f>N56*H56</f>
        <v>0</v>
      </c>
      <c r="P56" s="24"/>
      <c r="Q56" s="24">
        <f>P56*H56</f>
        <v>0</v>
      </c>
      <c r="R56" s="24"/>
      <c r="S56" s="24">
        <f>SUM(R56*H56)</f>
        <v>0</v>
      </c>
      <c r="T56" s="24"/>
      <c r="U56" s="24">
        <f>SUM(T56*H56)</f>
        <v>0</v>
      </c>
      <c r="V56" s="24"/>
      <c r="W56" s="24">
        <f>V56*H56</f>
        <v>0</v>
      </c>
      <c r="X56" s="24"/>
      <c r="Y56" s="24">
        <f>X56*H56</f>
        <v>0</v>
      </c>
      <c r="Z56" s="24"/>
      <c r="AA56" s="24">
        <f>Z56*H56</f>
        <v>0</v>
      </c>
      <c r="AB56" s="24"/>
      <c r="AC56" s="24">
        <f>AB56*I56</f>
        <v>0</v>
      </c>
      <c r="AD56" s="24"/>
      <c r="AE56" s="24">
        <f>SUM(AD56*I56)</f>
        <v>0</v>
      </c>
      <c r="AF56" s="24"/>
      <c r="AG56" s="24"/>
      <c r="AH56" s="24"/>
      <c r="AI56" s="24">
        <f>AH56*I56</f>
        <v>0</v>
      </c>
      <c r="AJ56" s="24"/>
      <c r="AK56" s="24">
        <f>AJ56*I56</f>
        <v>0</v>
      </c>
      <c r="AL56" s="26">
        <f t="shared" si="47"/>
        <v>0</v>
      </c>
      <c r="AM56" s="26">
        <f t="shared" si="47"/>
        <v>0</v>
      </c>
    </row>
    <row r="57" spans="1:39" s="2" customFormat="1" ht="15.75" customHeight="1" x14ac:dyDescent="0.25">
      <c r="A57" s="19">
        <v>0.22</v>
      </c>
      <c r="B57" s="145"/>
      <c r="C57" s="20" t="s">
        <v>91</v>
      </c>
      <c r="D57" s="21">
        <v>1.4</v>
      </c>
      <c r="E57" s="21">
        <v>1.68</v>
      </c>
      <c r="F57" s="22">
        <v>210613</v>
      </c>
      <c r="G57" s="19">
        <v>0.23</v>
      </c>
      <c r="H57" s="23">
        <f t="shared" si="1"/>
        <v>229989.39600000001</v>
      </c>
      <c r="I57" s="23">
        <f t="shared" si="2"/>
        <v>243552.87320000003</v>
      </c>
      <c r="J57" s="24"/>
      <c r="K57" s="24">
        <f t="shared" si="3"/>
        <v>0</v>
      </c>
      <c r="L57" s="25"/>
      <c r="M57" s="24">
        <f>L57*H57</f>
        <v>0</v>
      </c>
      <c r="N57" s="24">
        <v>40</v>
      </c>
      <c r="O57" s="24">
        <f>N57*H57</f>
        <v>9199575.8399999999</v>
      </c>
      <c r="P57" s="24"/>
      <c r="Q57" s="24">
        <f>P57*H57</f>
        <v>0</v>
      </c>
      <c r="R57" s="24"/>
      <c r="S57" s="24">
        <f>SUM(R57*H57)</f>
        <v>0</v>
      </c>
      <c r="T57" s="24"/>
      <c r="U57" s="24">
        <f>SUM(T57*H57)</f>
        <v>0</v>
      </c>
      <c r="V57" s="24"/>
      <c r="W57" s="24">
        <f>V57*H57</f>
        <v>0</v>
      </c>
      <c r="X57" s="24"/>
      <c r="Y57" s="24">
        <f>X57*H57</f>
        <v>0</v>
      </c>
      <c r="Z57" s="24"/>
      <c r="AA57" s="24">
        <f>Z57*H57</f>
        <v>0</v>
      </c>
      <c r="AB57" s="24"/>
      <c r="AC57" s="24">
        <f>AB57*I57</f>
        <v>0</v>
      </c>
      <c r="AD57" s="24"/>
      <c r="AE57" s="24">
        <f>SUM(AD57*I57)</f>
        <v>0</v>
      </c>
      <c r="AF57" s="24"/>
      <c r="AG57" s="24"/>
      <c r="AH57" s="24"/>
      <c r="AI57" s="24">
        <f>AH57*I57</f>
        <v>0</v>
      </c>
      <c r="AJ57" s="24"/>
      <c r="AK57" s="24">
        <f>AJ57*I57</f>
        <v>0</v>
      </c>
      <c r="AL57" s="26">
        <f t="shared" si="47"/>
        <v>40</v>
      </c>
      <c r="AM57" s="26">
        <f t="shared" si="47"/>
        <v>9199575.8399999999</v>
      </c>
    </row>
    <row r="58" spans="1:39" s="2" customFormat="1" ht="15.75" customHeight="1" x14ac:dyDescent="0.25">
      <c r="A58" s="19">
        <v>0.19</v>
      </c>
      <c r="B58" s="145"/>
      <c r="C58" s="20" t="s">
        <v>92</v>
      </c>
      <c r="D58" s="21">
        <v>1.4</v>
      </c>
      <c r="E58" s="21">
        <v>1.68</v>
      </c>
      <c r="F58" s="53">
        <v>209420</v>
      </c>
      <c r="G58" s="19">
        <v>0.2</v>
      </c>
      <c r="H58" s="23">
        <f t="shared" si="1"/>
        <v>226173.6</v>
      </c>
      <c r="I58" s="23">
        <f t="shared" si="2"/>
        <v>237901.12000000002</v>
      </c>
      <c r="J58" s="48"/>
      <c r="K58" s="24">
        <f t="shared" si="3"/>
        <v>0</v>
      </c>
      <c r="L58" s="50"/>
      <c r="M58" s="24">
        <f>L58*H58</f>
        <v>0</v>
      </c>
      <c r="N58" s="48"/>
      <c r="O58" s="24">
        <f>N58*H58</f>
        <v>0</v>
      </c>
      <c r="P58" s="48"/>
      <c r="Q58" s="24">
        <f>P58*H58</f>
        <v>0</v>
      </c>
      <c r="R58" s="48"/>
      <c r="S58" s="24">
        <f>SUM(R58*H58)</f>
        <v>0</v>
      </c>
      <c r="T58" s="48"/>
      <c r="U58" s="24">
        <f>SUM(T58*H58)</f>
        <v>0</v>
      </c>
      <c r="V58" s="48"/>
      <c r="W58" s="24">
        <f>V58*H58</f>
        <v>0</v>
      </c>
      <c r="X58" s="48"/>
      <c r="Y58" s="24">
        <f>X58*H58</f>
        <v>0</v>
      </c>
      <c r="Z58" s="48"/>
      <c r="AA58" s="24">
        <f>Z58*H58</f>
        <v>0</v>
      </c>
      <c r="AB58" s="48"/>
      <c r="AC58" s="24">
        <f>AB58*I58</f>
        <v>0</v>
      </c>
      <c r="AD58" s="48"/>
      <c r="AE58" s="24">
        <f>SUM(AD58*I58)</f>
        <v>0</v>
      </c>
      <c r="AF58" s="24"/>
      <c r="AG58" s="24"/>
      <c r="AH58" s="48"/>
      <c r="AI58" s="24">
        <f>AH58*I58</f>
        <v>0</v>
      </c>
      <c r="AJ58" s="48"/>
      <c r="AK58" s="24">
        <f>AJ58*I58</f>
        <v>0</v>
      </c>
      <c r="AL58" s="26">
        <f t="shared" si="47"/>
        <v>0</v>
      </c>
      <c r="AM58" s="26">
        <f t="shared" si="47"/>
        <v>0</v>
      </c>
    </row>
    <row r="59" spans="1:39" s="2" customFormat="1" ht="15.75" customHeight="1" x14ac:dyDescent="0.25">
      <c r="A59" s="19"/>
      <c r="B59" s="145"/>
      <c r="C59" s="20" t="s">
        <v>93</v>
      </c>
      <c r="D59" s="21">
        <v>1.4</v>
      </c>
      <c r="E59" s="21">
        <v>1.68</v>
      </c>
      <c r="F59" s="53">
        <v>92391</v>
      </c>
      <c r="G59" s="19">
        <v>0.32</v>
      </c>
      <c r="H59" s="23">
        <f>F59*(D59*G59+(1-G59))</f>
        <v>104217.048</v>
      </c>
      <c r="I59" s="23">
        <f>F59*(E59*G59+(1-G59))</f>
        <v>112495.2816</v>
      </c>
      <c r="J59" s="48"/>
      <c r="K59" s="24">
        <f t="shared" si="3"/>
        <v>0</v>
      </c>
      <c r="L59" s="50"/>
      <c r="M59" s="24"/>
      <c r="N59" s="48"/>
      <c r="O59" s="24"/>
      <c r="P59" s="48"/>
      <c r="Q59" s="24"/>
      <c r="R59" s="48"/>
      <c r="S59" s="24"/>
      <c r="T59" s="48"/>
      <c r="U59" s="24"/>
      <c r="V59" s="48"/>
      <c r="W59" s="24"/>
      <c r="X59" s="48"/>
      <c r="Y59" s="24"/>
      <c r="Z59" s="48"/>
      <c r="AA59" s="24"/>
      <c r="AB59" s="48"/>
      <c r="AC59" s="24"/>
      <c r="AD59" s="48"/>
      <c r="AE59" s="24"/>
      <c r="AF59" s="24"/>
      <c r="AG59" s="24"/>
      <c r="AH59" s="48"/>
      <c r="AI59" s="24"/>
      <c r="AJ59" s="48"/>
      <c r="AK59" s="24"/>
      <c r="AL59" s="26">
        <f t="shared" si="47"/>
        <v>0</v>
      </c>
      <c r="AM59" s="26">
        <f t="shared" si="47"/>
        <v>0</v>
      </c>
    </row>
    <row r="60" spans="1:39" s="2" customFormat="1" ht="15.75" customHeight="1" x14ac:dyDescent="0.25">
      <c r="A60" s="19"/>
      <c r="B60" s="145"/>
      <c r="C60" s="20" t="s">
        <v>94</v>
      </c>
      <c r="D60" s="21">
        <v>1.4</v>
      </c>
      <c r="E60" s="21">
        <v>1.68</v>
      </c>
      <c r="F60" s="53">
        <v>203100</v>
      </c>
      <c r="G60" s="19">
        <v>0.31</v>
      </c>
      <c r="H60" s="23">
        <f>F60*(D60*G60+(1-G60))</f>
        <v>228284.39999999997</v>
      </c>
      <c r="I60" s="23">
        <f>F60*(E60*G60+(1-G60))</f>
        <v>245913.47999999998</v>
      </c>
      <c r="J60" s="48"/>
      <c r="K60" s="24">
        <f t="shared" si="3"/>
        <v>0</v>
      </c>
      <c r="L60" s="50"/>
      <c r="M60" s="24"/>
      <c r="N60" s="48"/>
      <c r="O60" s="24"/>
      <c r="P60" s="48"/>
      <c r="Q60" s="24"/>
      <c r="R60" s="48"/>
      <c r="S60" s="24"/>
      <c r="T60" s="48"/>
      <c r="U60" s="24"/>
      <c r="V60" s="48"/>
      <c r="W60" s="24"/>
      <c r="X60" s="48"/>
      <c r="Y60" s="24"/>
      <c r="Z60" s="48"/>
      <c r="AA60" s="24"/>
      <c r="AB60" s="48"/>
      <c r="AC60" s="24"/>
      <c r="AD60" s="48"/>
      <c r="AE60" s="24"/>
      <c r="AF60" s="24"/>
      <c r="AG60" s="24"/>
      <c r="AH60" s="48"/>
      <c r="AI60" s="24"/>
      <c r="AJ60" s="48"/>
      <c r="AK60" s="24"/>
      <c r="AL60" s="26">
        <f t="shared" si="47"/>
        <v>0</v>
      </c>
      <c r="AM60" s="26">
        <f t="shared" si="47"/>
        <v>0</v>
      </c>
    </row>
    <row r="61" spans="1:39" s="2" customFormat="1" ht="15.75" customHeight="1" x14ac:dyDescent="0.25">
      <c r="A61" s="19"/>
      <c r="B61" s="146"/>
      <c r="C61" s="20" t="s">
        <v>95</v>
      </c>
      <c r="D61" s="21">
        <v>1.4</v>
      </c>
      <c r="E61" s="21">
        <v>1.68</v>
      </c>
      <c r="F61" s="53">
        <v>271190</v>
      </c>
      <c r="G61" s="19">
        <v>0.28999999999999998</v>
      </c>
      <c r="H61" s="23">
        <f>F61*(D61*G61+(1-G61))</f>
        <v>302648.03999999998</v>
      </c>
      <c r="I61" s="23">
        <f>F61*(E61*G61+(1-G61))</f>
        <v>324668.66800000001</v>
      </c>
      <c r="J61" s="48"/>
      <c r="K61" s="24">
        <f t="shared" si="3"/>
        <v>0</v>
      </c>
      <c r="L61" s="50"/>
      <c r="M61" s="24"/>
      <c r="N61" s="48">
        <v>10</v>
      </c>
      <c r="O61" s="24">
        <f>N61*H61</f>
        <v>3026480.4</v>
      </c>
      <c r="P61" s="48"/>
      <c r="Q61" s="24"/>
      <c r="R61" s="48"/>
      <c r="S61" s="24"/>
      <c r="T61" s="48"/>
      <c r="U61" s="24"/>
      <c r="V61" s="48"/>
      <c r="W61" s="24"/>
      <c r="X61" s="48"/>
      <c r="Y61" s="24"/>
      <c r="Z61" s="48"/>
      <c r="AA61" s="24"/>
      <c r="AB61" s="48"/>
      <c r="AC61" s="24"/>
      <c r="AD61" s="48"/>
      <c r="AE61" s="24"/>
      <c r="AF61" s="24"/>
      <c r="AG61" s="24"/>
      <c r="AH61" s="48"/>
      <c r="AI61" s="24"/>
      <c r="AJ61" s="48"/>
      <c r="AK61" s="24"/>
      <c r="AL61" s="26">
        <f t="shared" si="47"/>
        <v>10</v>
      </c>
      <c r="AM61" s="26">
        <f t="shared" si="47"/>
        <v>3026480.4</v>
      </c>
    </row>
    <row r="62" spans="1:39" s="38" customFormat="1" ht="15.75" customHeight="1" x14ac:dyDescent="0.25">
      <c r="A62" s="33"/>
      <c r="B62" s="107"/>
      <c r="C62" s="198" t="s">
        <v>96</v>
      </c>
      <c r="D62" s="36"/>
      <c r="E62" s="36"/>
      <c r="F62" s="200"/>
      <c r="G62" s="33"/>
      <c r="H62" s="196"/>
      <c r="I62" s="196"/>
      <c r="J62" s="201">
        <f>J63</f>
        <v>570</v>
      </c>
      <c r="K62" s="26">
        <f t="shared" ref="K62:AM62" si="48">K63</f>
        <v>107557153.2</v>
      </c>
      <c r="L62" s="202">
        <f t="shared" si="48"/>
        <v>0</v>
      </c>
      <c r="M62" s="26">
        <f t="shared" si="48"/>
        <v>0</v>
      </c>
      <c r="N62" s="201">
        <f t="shared" si="48"/>
        <v>0</v>
      </c>
      <c r="O62" s="26">
        <f t="shared" si="48"/>
        <v>0</v>
      </c>
      <c r="P62" s="201">
        <f t="shared" si="48"/>
        <v>0</v>
      </c>
      <c r="Q62" s="26">
        <f t="shared" si="48"/>
        <v>0</v>
      </c>
      <c r="R62" s="201">
        <f t="shared" si="48"/>
        <v>0</v>
      </c>
      <c r="S62" s="26">
        <f t="shared" si="48"/>
        <v>0</v>
      </c>
      <c r="T62" s="201">
        <f t="shared" si="48"/>
        <v>0</v>
      </c>
      <c r="U62" s="26">
        <f t="shared" si="48"/>
        <v>0</v>
      </c>
      <c r="V62" s="201">
        <f t="shared" si="48"/>
        <v>0</v>
      </c>
      <c r="W62" s="26">
        <f t="shared" si="48"/>
        <v>0</v>
      </c>
      <c r="X62" s="201">
        <f t="shared" si="48"/>
        <v>0</v>
      </c>
      <c r="Y62" s="26">
        <f t="shared" si="48"/>
        <v>0</v>
      </c>
      <c r="Z62" s="201">
        <f t="shared" si="48"/>
        <v>0</v>
      </c>
      <c r="AA62" s="26">
        <f t="shared" si="48"/>
        <v>0</v>
      </c>
      <c r="AB62" s="201">
        <f t="shared" si="48"/>
        <v>0</v>
      </c>
      <c r="AC62" s="26">
        <f t="shared" si="48"/>
        <v>0</v>
      </c>
      <c r="AD62" s="201">
        <f t="shared" si="48"/>
        <v>0</v>
      </c>
      <c r="AE62" s="26">
        <f t="shared" si="48"/>
        <v>0</v>
      </c>
      <c r="AF62" s="26"/>
      <c r="AG62" s="26"/>
      <c r="AH62" s="201">
        <f t="shared" si="48"/>
        <v>0</v>
      </c>
      <c r="AI62" s="26">
        <f t="shared" si="48"/>
        <v>0</v>
      </c>
      <c r="AJ62" s="201">
        <f t="shared" si="48"/>
        <v>0</v>
      </c>
      <c r="AK62" s="26">
        <f t="shared" si="48"/>
        <v>0</v>
      </c>
      <c r="AL62" s="199">
        <f t="shared" si="48"/>
        <v>570</v>
      </c>
      <c r="AM62" s="199">
        <f t="shared" si="48"/>
        <v>107557153.2</v>
      </c>
    </row>
    <row r="63" spans="1:39" s="2" customFormat="1" x14ac:dyDescent="0.25">
      <c r="A63" s="19">
        <v>0.36</v>
      </c>
      <c r="B63" s="108" t="s">
        <v>96</v>
      </c>
      <c r="C63" s="20" t="s">
        <v>97</v>
      </c>
      <c r="D63" s="21">
        <v>1.4</v>
      </c>
      <c r="E63" s="21">
        <v>1.68</v>
      </c>
      <c r="F63" s="22">
        <v>164370</v>
      </c>
      <c r="G63" s="19">
        <v>0.37</v>
      </c>
      <c r="H63" s="23">
        <f t="shared" si="1"/>
        <v>188696.76</v>
      </c>
      <c r="I63" s="23">
        <f t="shared" si="2"/>
        <v>205725.49199999997</v>
      </c>
      <c r="J63" s="24">
        <v>570</v>
      </c>
      <c r="K63" s="24">
        <f t="shared" si="3"/>
        <v>107557153.2</v>
      </c>
      <c r="L63" s="25"/>
      <c r="M63" s="24">
        <f>L63*H63</f>
        <v>0</v>
      </c>
      <c r="N63" s="24"/>
      <c r="O63" s="24">
        <f>N63*H63</f>
        <v>0</v>
      </c>
      <c r="P63" s="24"/>
      <c r="Q63" s="24">
        <f>P63*H63</f>
        <v>0</v>
      </c>
      <c r="R63" s="24"/>
      <c r="S63" s="24">
        <f>SUM(R63*H63)</f>
        <v>0</v>
      </c>
      <c r="T63" s="24"/>
      <c r="U63" s="24">
        <f>SUM(T63*H63)</f>
        <v>0</v>
      </c>
      <c r="V63" s="24"/>
      <c r="W63" s="24">
        <f>V63*H63</f>
        <v>0</v>
      </c>
      <c r="X63" s="24"/>
      <c r="Y63" s="24">
        <f>X63*H63</f>
        <v>0</v>
      </c>
      <c r="Z63" s="24"/>
      <c r="AA63" s="24">
        <f>Z63*H63</f>
        <v>0</v>
      </c>
      <c r="AB63" s="24"/>
      <c r="AC63" s="24">
        <f>AB63*I63</f>
        <v>0</v>
      </c>
      <c r="AD63" s="24"/>
      <c r="AE63" s="24">
        <f>SUM(AD63*I63)</f>
        <v>0</v>
      </c>
      <c r="AF63" s="24"/>
      <c r="AG63" s="24"/>
      <c r="AH63" s="24"/>
      <c r="AI63" s="24">
        <f>AH63*I63</f>
        <v>0</v>
      </c>
      <c r="AJ63" s="24"/>
      <c r="AK63" s="24">
        <f>AJ63*I63</f>
        <v>0</v>
      </c>
      <c r="AL63" s="26">
        <f>SUM(J63,L63,N63,P63,R63,T63,V63,X63,Z63,AB63,AD63,AF63,AH63,AJ63,)</f>
        <v>570</v>
      </c>
      <c r="AM63" s="26">
        <f>SUM(K63,M63,O63,Q63,S63,U63,W63,Y63,AA63,AC63,AE63,AG63,AI63,AK63,)</f>
        <v>107557153.2</v>
      </c>
    </row>
    <row r="64" spans="1:39" s="2" customFormat="1" ht="27" customHeight="1" x14ac:dyDescent="0.25">
      <c r="A64" s="19"/>
      <c r="B64" s="105"/>
      <c r="C64" s="198" t="s">
        <v>98</v>
      </c>
      <c r="D64" s="36"/>
      <c r="E64" s="36"/>
      <c r="F64" s="37"/>
      <c r="G64" s="33"/>
      <c r="H64" s="196"/>
      <c r="I64" s="196"/>
      <c r="J64" s="26">
        <f t="shared" ref="J64:AM64" si="49">SUM(J65:J86)</f>
        <v>1242</v>
      </c>
      <c r="K64" s="26">
        <f t="shared" si="49"/>
        <v>284377800.01599997</v>
      </c>
      <c r="L64" s="26">
        <f t="shared" si="49"/>
        <v>894</v>
      </c>
      <c r="M64" s="26">
        <f t="shared" si="49"/>
        <v>237663593.192</v>
      </c>
      <c r="N64" s="26">
        <f t="shared" si="49"/>
        <v>0</v>
      </c>
      <c r="O64" s="26">
        <f t="shared" si="49"/>
        <v>0</v>
      </c>
      <c r="P64" s="26">
        <f t="shared" si="49"/>
        <v>0</v>
      </c>
      <c r="Q64" s="26">
        <f t="shared" si="49"/>
        <v>0</v>
      </c>
      <c r="R64" s="26">
        <f t="shared" si="49"/>
        <v>0</v>
      </c>
      <c r="S64" s="26">
        <f t="shared" si="49"/>
        <v>0</v>
      </c>
      <c r="T64" s="26">
        <f t="shared" si="49"/>
        <v>0</v>
      </c>
      <c r="U64" s="26">
        <f t="shared" si="49"/>
        <v>0</v>
      </c>
      <c r="V64" s="26">
        <f t="shared" si="49"/>
        <v>0</v>
      </c>
      <c r="W64" s="26">
        <f t="shared" si="49"/>
        <v>0</v>
      </c>
      <c r="X64" s="26">
        <f t="shared" si="49"/>
        <v>115</v>
      </c>
      <c r="Y64" s="26">
        <f t="shared" si="49"/>
        <v>21672396.655999999</v>
      </c>
      <c r="Z64" s="26">
        <f t="shared" si="49"/>
        <v>0</v>
      </c>
      <c r="AA64" s="26">
        <f t="shared" si="49"/>
        <v>0</v>
      </c>
      <c r="AB64" s="26">
        <f t="shared" si="49"/>
        <v>0</v>
      </c>
      <c r="AC64" s="26">
        <f t="shared" si="49"/>
        <v>0</v>
      </c>
      <c r="AD64" s="26">
        <f t="shared" si="49"/>
        <v>0</v>
      </c>
      <c r="AE64" s="26">
        <f t="shared" si="49"/>
        <v>0</v>
      </c>
      <c r="AF64" s="26"/>
      <c r="AG64" s="26"/>
      <c r="AH64" s="26">
        <f t="shared" si="49"/>
        <v>400</v>
      </c>
      <c r="AI64" s="26">
        <f t="shared" si="49"/>
        <v>107891898.5124</v>
      </c>
      <c r="AJ64" s="26">
        <f t="shared" si="49"/>
        <v>482</v>
      </c>
      <c r="AK64" s="26">
        <f t="shared" si="49"/>
        <v>134506270.58360001</v>
      </c>
      <c r="AL64" s="26">
        <f t="shared" si="49"/>
        <v>3133</v>
      </c>
      <c r="AM64" s="26">
        <f t="shared" si="49"/>
        <v>786111958.95999992</v>
      </c>
    </row>
    <row r="65" spans="1:39" s="2" customFormat="1" ht="30" x14ac:dyDescent="0.25">
      <c r="A65" s="19">
        <v>0.56000000000000005</v>
      </c>
      <c r="B65" s="144" t="s">
        <v>98</v>
      </c>
      <c r="C65" s="20" t="s">
        <v>99</v>
      </c>
      <c r="D65" s="21">
        <v>1.4</v>
      </c>
      <c r="E65" s="21">
        <v>1.68</v>
      </c>
      <c r="F65" s="22">
        <v>199124</v>
      </c>
      <c r="G65" s="19">
        <v>0.56999999999999995</v>
      </c>
      <c r="H65" s="23">
        <f t="shared" si="1"/>
        <v>244524.272</v>
      </c>
      <c r="I65" s="23">
        <f t="shared" si="2"/>
        <v>276304.46239999996</v>
      </c>
      <c r="J65" s="24">
        <v>115</v>
      </c>
      <c r="K65" s="24">
        <f t="shared" si="3"/>
        <v>28120291.280000001</v>
      </c>
      <c r="L65" s="25">
        <v>322</v>
      </c>
      <c r="M65" s="24">
        <f t="shared" ref="M65:M81" si="50">L65*H65</f>
        <v>78736815.584000006</v>
      </c>
      <c r="N65" s="24"/>
      <c r="O65" s="24">
        <f t="shared" ref="O65:O81" si="51">N65*H65</f>
        <v>0</v>
      </c>
      <c r="P65" s="24"/>
      <c r="Q65" s="24">
        <f t="shared" ref="Q65:Q81" si="52">P65*H65</f>
        <v>0</v>
      </c>
      <c r="R65" s="24"/>
      <c r="S65" s="24">
        <f t="shared" ref="S65:S81" si="53">SUM(R65*H65)</f>
        <v>0</v>
      </c>
      <c r="T65" s="24"/>
      <c r="U65" s="24">
        <f t="shared" ref="U65:U81" si="54">SUM(T65*H65)</f>
        <v>0</v>
      </c>
      <c r="V65" s="24"/>
      <c r="W65" s="24">
        <f t="shared" ref="W65:W81" si="55">V65*H65</f>
        <v>0</v>
      </c>
      <c r="X65" s="24">
        <v>2</v>
      </c>
      <c r="Y65" s="24">
        <f t="shared" ref="Y65:Y81" si="56">X65*H65</f>
        <v>489048.54399999999</v>
      </c>
      <c r="Z65" s="24"/>
      <c r="AA65" s="24">
        <f t="shared" ref="AA65:AA81" si="57">Z65*H65</f>
        <v>0</v>
      </c>
      <c r="AB65" s="24"/>
      <c r="AC65" s="24">
        <f t="shared" ref="AC65:AC81" si="58">AB65*I65</f>
        <v>0</v>
      </c>
      <c r="AD65" s="24"/>
      <c r="AE65" s="24">
        <f t="shared" ref="AE65:AE81" si="59">SUM(AD65*I65)</f>
        <v>0</v>
      </c>
      <c r="AF65" s="24"/>
      <c r="AG65" s="24"/>
      <c r="AH65" s="24">
        <v>188</v>
      </c>
      <c r="AI65" s="24">
        <f t="shared" ref="AI65:AI81" si="60">AH65*I65</f>
        <v>51945238.93119999</v>
      </c>
      <c r="AJ65" s="24">
        <v>57</v>
      </c>
      <c r="AK65" s="24">
        <f t="shared" ref="AK65:AK81" si="61">AJ65*I65</f>
        <v>15749354.356799997</v>
      </c>
      <c r="AL65" s="26">
        <f t="shared" ref="AL65:AM86" si="62">SUM(J65,L65,N65,P65,R65,T65,V65,X65,Z65,AB65,AD65,AF65,AH65,AJ65,)</f>
        <v>684</v>
      </c>
      <c r="AM65" s="26">
        <f t="shared" si="62"/>
        <v>175040748.69599998</v>
      </c>
    </row>
    <row r="66" spans="1:39" s="2" customFormat="1" ht="30" x14ac:dyDescent="0.25">
      <c r="A66" s="19">
        <v>0.5</v>
      </c>
      <c r="B66" s="145"/>
      <c r="C66" s="20" t="s">
        <v>100</v>
      </c>
      <c r="D66" s="21">
        <v>1.4</v>
      </c>
      <c r="E66" s="21">
        <v>1.68</v>
      </c>
      <c r="F66" s="22">
        <v>230121</v>
      </c>
      <c r="G66" s="19">
        <v>0.51</v>
      </c>
      <c r="H66" s="23">
        <f t="shared" si="1"/>
        <v>277065.68400000001</v>
      </c>
      <c r="I66" s="23">
        <f t="shared" si="2"/>
        <v>309926.96279999998</v>
      </c>
      <c r="J66" s="24">
        <v>70</v>
      </c>
      <c r="K66" s="24">
        <f t="shared" si="3"/>
        <v>19394597.879999999</v>
      </c>
      <c r="L66" s="25">
        <v>176</v>
      </c>
      <c r="M66" s="24">
        <f t="shared" si="50"/>
        <v>48763560.384000003</v>
      </c>
      <c r="N66" s="24"/>
      <c r="O66" s="24">
        <f t="shared" si="51"/>
        <v>0</v>
      </c>
      <c r="P66" s="24"/>
      <c r="Q66" s="24">
        <f t="shared" si="52"/>
        <v>0</v>
      </c>
      <c r="R66" s="24"/>
      <c r="S66" s="24">
        <f t="shared" si="53"/>
        <v>0</v>
      </c>
      <c r="T66" s="24"/>
      <c r="U66" s="24">
        <f t="shared" si="54"/>
        <v>0</v>
      </c>
      <c r="V66" s="24"/>
      <c r="W66" s="24">
        <f t="shared" si="55"/>
        <v>0</v>
      </c>
      <c r="X66" s="24">
        <v>3</v>
      </c>
      <c r="Y66" s="24">
        <f t="shared" si="56"/>
        <v>831197.05200000003</v>
      </c>
      <c r="Z66" s="24"/>
      <c r="AA66" s="24">
        <f t="shared" si="57"/>
        <v>0</v>
      </c>
      <c r="AB66" s="24"/>
      <c r="AC66" s="24">
        <f t="shared" si="58"/>
        <v>0</v>
      </c>
      <c r="AD66" s="24"/>
      <c r="AE66" s="24">
        <f t="shared" si="59"/>
        <v>0</v>
      </c>
      <c r="AF66" s="24"/>
      <c r="AG66" s="24"/>
      <c r="AH66" s="24">
        <v>69</v>
      </c>
      <c r="AI66" s="24">
        <f t="shared" si="60"/>
        <v>21384960.433199998</v>
      </c>
      <c r="AJ66" s="24">
        <v>57</v>
      </c>
      <c r="AK66" s="24">
        <f t="shared" si="61"/>
        <v>17665836.8796</v>
      </c>
      <c r="AL66" s="26">
        <f t="shared" si="62"/>
        <v>375</v>
      </c>
      <c r="AM66" s="26">
        <f t="shared" si="62"/>
        <v>108040152.6288</v>
      </c>
    </row>
    <row r="67" spans="1:39" s="2" customFormat="1" ht="30" x14ac:dyDescent="0.25">
      <c r="A67" s="19">
        <v>0.44</v>
      </c>
      <c r="B67" s="145"/>
      <c r="C67" s="20" t="s">
        <v>101</v>
      </c>
      <c r="D67" s="21">
        <v>1.4</v>
      </c>
      <c r="E67" s="21">
        <v>1.68</v>
      </c>
      <c r="F67" s="22">
        <v>260837</v>
      </c>
      <c r="G67" s="19">
        <v>0.45</v>
      </c>
      <c r="H67" s="23">
        <f t="shared" si="1"/>
        <v>307787.66000000003</v>
      </c>
      <c r="I67" s="23">
        <f t="shared" si="2"/>
        <v>340653.12200000003</v>
      </c>
      <c r="J67" s="24">
        <v>47</v>
      </c>
      <c r="K67" s="24">
        <f t="shared" si="3"/>
        <v>14466020.020000001</v>
      </c>
      <c r="L67" s="25">
        <v>76</v>
      </c>
      <c r="M67" s="24">
        <f t="shared" si="50"/>
        <v>23391862.160000004</v>
      </c>
      <c r="N67" s="24"/>
      <c r="O67" s="24">
        <f t="shared" si="51"/>
        <v>0</v>
      </c>
      <c r="P67" s="24"/>
      <c r="Q67" s="24">
        <f t="shared" si="52"/>
        <v>0</v>
      </c>
      <c r="R67" s="24"/>
      <c r="S67" s="24">
        <f t="shared" si="53"/>
        <v>0</v>
      </c>
      <c r="T67" s="24"/>
      <c r="U67" s="24">
        <f t="shared" si="54"/>
        <v>0</v>
      </c>
      <c r="V67" s="24"/>
      <c r="W67" s="24">
        <f t="shared" si="55"/>
        <v>0</v>
      </c>
      <c r="X67" s="24">
        <v>2</v>
      </c>
      <c r="Y67" s="24">
        <f t="shared" si="56"/>
        <v>615575.32000000007</v>
      </c>
      <c r="Z67" s="24"/>
      <c r="AA67" s="24">
        <f t="shared" si="57"/>
        <v>0</v>
      </c>
      <c r="AB67" s="24"/>
      <c r="AC67" s="24">
        <f t="shared" si="58"/>
        <v>0</v>
      </c>
      <c r="AD67" s="24"/>
      <c r="AE67" s="24">
        <f t="shared" si="59"/>
        <v>0</v>
      </c>
      <c r="AF67" s="24"/>
      <c r="AG67" s="24"/>
      <c r="AH67" s="24">
        <v>23</v>
      </c>
      <c r="AI67" s="24">
        <f t="shared" si="60"/>
        <v>7835021.8060000008</v>
      </c>
      <c r="AJ67" s="24">
        <v>88</v>
      </c>
      <c r="AK67" s="24">
        <f t="shared" si="61"/>
        <v>29977474.736000001</v>
      </c>
      <c r="AL67" s="26">
        <f t="shared" si="62"/>
        <v>236</v>
      </c>
      <c r="AM67" s="26">
        <f t="shared" si="62"/>
        <v>76285954.042000011</v>
      </c>
    </row>
    <row r="68" spans="1:39" s="2" customFormat="1" ht="30" x14ac:dyDescent="0.25">
      <c r="A68" s="19">
        <v>0.54</v>
      </c>
      <c r="B68" s="145"/>
      <c r="C68" s="20" t="s">
        <v>102</v>
      </c>
      <c r="D68" s="21">
        <v>1.4</v>
      </c>
      <c r="E68" s="21">
        <v>1.68</v>
      </c>
      <c r="F68" s="22">
        <v>147972</v>
      </c>
      <c r="G68" s="19">
        <v>0.56000000000000005</v>
      </c>
      <c r="H68" s="23">
        <f t="shared" si="1"/>
        <v>181117.728</v>
      </c>
      <c r="I68" s="23">
        <f t="shared" si="2"/>
        <v>204319.73759999999</v>
      </c>
      <c r="J68" s="24">
        <v>125</v>
      </c>
      <c r="K68" s="24">
        <f t="shared" si="3"/>
        <v>22639716</v>
      </c>
      <c r="L68" s="25">
        <v>107</v>
      </c>
      <c r="M68" s="24">
        <f t="shared" si="50"/>
        <v>19379596.896000002</v>
      </c>
      <c r="N68" s="24"/>
      <c r="O68" s="24">
        <f t="shared" si="51"/>
        <v>0</v>
      </c>
      <c r="P68" s="24"/>
      <c r="Q68" s="24">
        <f t="shared" si="52"/>
        <v>0</v>
      </c>
      <c r="R68" s="24"/>
      <c r="S68" s="24">
        <f t="shared" si="53"/>
        <v>0</v>
      </c>
      <c r="T68" s="24"/>
      <c r="U68" s="24">
        <f t="shared" si="54"/>
        <v>0</v>
      </c>
      <c r="V68" s="24"/>
      <c r="W68" s="24">
        <f t="shared" si="55"/>
        <v>0</v>
      </c>
      <c r="X68" s="24">
        <v>3</v>
      </c>
      <c r="Y68" s="24">
        <f t="shared" si="56"/>
        <v>543353.18400000001</v>
      </c>
      <c r="Z68" s="24"/>
      <c r="AA68" s="24">
        <f t="shared" si="57"/>
        <v>0</v>
      </c>
      <c r="AB68" s="24"/>
      <c r="AC68" s="24">
        <f t="shared" si="58"/>
        <v>0</v>
      </c>
      <c r="AD68" s="24"/>
      <c r="AE68" s="24">
        <f t="shared" si="59"/>
        <v>0</v>
      </c>
      <c r="AF68" s="24"/>
      <c r="AG68" s="24"/>
      <c r="AH68" s="24">
        <v>81</v>
      </c>
      <c r="AI68" s="24">
        <f t="shared" si="60"/>
        <v>16549898.7456</v>
      </c>
      <c r="AJ68" s="24">
        <v>100</v>
      </c>
      <c r="AK68" s="24">
        <f t="shared" si="61"/>
        <v>20431973.759999998</v>
      </c>
      <c r="AL68" s="26">
        <f t="shared" si="62"/>
        <v>416</v>
      </c>
      <c r="AM68" s="26">
        <f t="shared" si="62"/>
        <v>79544538.585599989</v>
      </c>
    </row>
    <row r="69" spans="1:39" s="2" customFormat="1" ht="30" x14ac:dyDescent="0.25">
      <c r="A69" s="19">
        <v>0.46</v>
      </c>
      <c r="B69" s="145"/>
      <c r="C69" s="20" t="s">
        <v>103</v>
      </c>
      <c r="D69" s="21">
        <v>1.4</v>
      </c>
      <c r="E69" s="21">
        <v>1.68</v>
      </c>
      <c r="F69" s="22">
        <v>179013</v>
      </c>
      <c r="G69" s="19">
        <v>0.47</v>
      </c>
      <c r="H69" s="23">
        <f t="shared" si="1"/>
        <v>212667.44399999999</v>
      </c>
      <c r="I69" s="23">
        <f t="shared" si="2"/>
        <v>236225.55479999998</v>
      </c>
      <c r="J69" s="24">
        <v>61</v>
      </c>
      <c r="K69" s="24">
        <f t="shared" si="3"/>
        <v>12972714.083999999</v>
      </c>
      <c r="L69" s="25">
        <f>50-3</f>
        <v>47</v>
      </c>
      <c r="M69" s="24">
        <f t="shared" si="50"/>
        <v>9995369.8679999989</v>
      </c>
      <c r="N69" s="24"/>
      <c r="O69" s="24">
        <f t="shared" si="51"/>
        <v>0</v>
      </c>
      <c r="P69" s="24"/>
      <c r="Q69" s="24">
        <f t="shared" si="52"/>
        <v>0</v>
      </c>
      <c r="R69" s="24"/>
      <c r="S69" s="24">
        <f t="shared" si="53"/>
        <v>0</v>
      </c>
      <c r="T69" s="24"/>
      <c r="U69" s="24">
        <f t="shared" si="54"/>
        <v>0</v>
      </c>
      <c r="V69" s="24"/>
      <c r="W69" s="24">
        <f t="shared" si="55"/>
        <v>0</v>
      </c>
      <c r="X69" s="24">
        <v>3</v>
      </c>
      <c r="Y69" s="24">
        <f t="shared" si="56"/>
        <v>638002.33199999994</v>
      </c>
      <c r="Z69" s="24"/>
      <c r="AA69" s="24">
        <f t="shared" si="57"/>
        <v>0</v>
      </c>
      <c r="AB69" s="24"/>
      <c r="AC69" s="24">
        <f t="shared" si="58"/>
        <v>0</v>
      </c>
      <c r="AD69" s="24"/>
      <c r="AE69" s="24">
        <f t="shared" si="59"/>
        <v>0</v>
      </c>
      <c r="AF69" s="24"/>
      <c r="AG69" s="24"/>
      <c r="AH69" s="24">
        <v>24</v>
      </c>
      <c r="AI69" s="24">
        <f t="shared" si="60"/>
        <v>5669413.3151999991</v>
      </c>
      <c r="AJ69" s="24">
        <v>61</v>
      </c>
      <c r="AK69" s="24">
        <f t="shared" si="61"/>
        <v>14409758.842799999</v>
      </c>
      <c r="AL69" s="26">
        <f t="shared" si="62"/>
        <v>196</v>
      </c>
      <c r="AM69" s="26">
        <f t="shared" si="62"/>
        <v>43685258.441999994</v>
      </c>
    </row>
    <row r="70" spans="1:39" s="2" customFormat="1" ht="30" x14ac:dyDescent="0.25">
      <c r="A70" s="19">
        <v>0.34</v>
      </c>
      <c r="B70" s="145"/>
      <c r="C70" s="20" t="s">
        <v>104</v>
      </c>
      <c r="D70" s="21">
        <v>1.4</v>
      </c>
      <c r="E70" s="21">
        <v>1.68</v>
      </c>
      <c r="F70" s="22">
        <v>222876</v>
      </c>
      <c r="G70" s="19">
        <v>0.35</v>
      </c>
      <c r="H70" s="23">
        <f t="shared" si="1"/>
        <v>254078.63999999998</v>
      </c>
      <c r="I70" s="23">
        <f t="shared" si="2"/>
        <v>275920.48800000001</v>
      </c>
      <c r="J70" s="24">
        <v>37</v>
      </c>
      <c r="K70" s="24">
        <f t="shared" si="3"/>
        <v>9400909.6799999997</v>
      </c>
      <c r="L70" s="25">
        <v>24</v>
      </c>
      <c r="M70" s="24">
        <f t="shared" si="50"/>
        <v>6097887.3599999994</v>
      </c>
      <c r="N70" s="24"/>
      <c r="O70" s="24">
        <f t="shared" si="51"/>
        <v>0</v>
      </c>
      <c r="P70" s="24"/>
      <c r="Q70" s="24">
        <f t="shared" si="52"/>
        <v>0</v>
      </c>
      <c r="R70" s="24"/>
      <c r="S70" s="24">
        <f t="shared" si="53"/>
        <v>0</v>
      </c>
      <c r="T70" s="24"/>
      <c r="U70" s="24">
        <f t="shared" si="54"/>
        <v>0</v>
      </c>
      <c r="V70" s="24"/>
      <c r="W70" s="24">
        <f t="shared" si="55"/>
        <v>0</v>
      </c>
      <c r="X70" s="24">
        <v>3</v>
      </c>
      <c r="Y70" s="24">
        <f t="shared" si="56"/>
        <v>762235.91999999993</v>
      </c>
      <c r="Z70" s="24"/>
      <c r="AA70" s="24">
        <f t="shared" si="57"/>
        <v>0</v>
      </c>
      <c r="AB70" s="24"/>
      <c r="AC70" s="24">
        <f t="shared" si="58"/>
        <v>0</v>
      </c>
      <c r="AD70" s="24"/>
      <c r="AE70" s="24">
        <f t="shared" si="59"/>
        <v>0</v>
      </c>
      <c r="AF70" s="24"/>
      <c r="AG70" s="24"/>
      <c r="AH70" s="24">
        <v>11</v>
      </c>
      <c r="AI70" s="24">
        <f t="shared" si="60"/>
        <v>3035125.3680000002</v>
      </c>
      <c r="AJ70" s="24">
        <v>72</v>
      </c>
      <c r="AK70" s="24">
        <f t="shared" si="61"/>
        <v>19866275.136</v>
      </c>
      <c r="AL70" s="26">
        <f t="shared" si="62"/>
        <v>147</v>
      </c>
      <c r="AM70" s="26">
        <f t="shared" si="62"/>
        <v>39162433.464000002</v>
      </c>
    </row>
    <row r="71" spans="1:39" s="2" customFormat="1" x14ac:dyDescent="0.25">
      <c r="A71" s="19">
        <v>0.2</v>
      </c>
      <c r="B71" s="145"/>
      <c r="C71" s="20" t="s">
        <v>105</v>
      </c>
      <c r="D71" s="21">
        <v>1.4</v>
      </c>
      <c r="E71" s="21">
        <v>1.68</v>
      </c>
      <c r="F71" s="22">
        <v>136982</v>
      </c>
      <c r="G71" s="19">
        <v>0.2</v>
      </c>
      <c r="H71" s="23">
        <f t="shared" si="1"/>
        <v>147940.56</v>
      </c>
      <c r="I71" s="23">
        <f t="shared" si="2"/>
        <v>155611.55200000003</v>
      </c>
      <c r="J71" s="24">
        <v>250</v>
      </c>
      <c r="K71" s="24">
        <f t="shared" si="3"/>
        <v>36985140</v>
      </c>
      <c r="L71" s="25">
        <v>69</v>
      </c>
      <c r="M71" s="24">
        <f t="shared" si="50"/>
        <v>10207898.640000001</v>
      </c>
      <c r="N71" s="24"/>
      <c r="O71" s="24">
        <f t="shared" si="51"/>
        <v>0</v>
      </c>
      <c r="P71" s="24"/>
      <c r="Q71" s="24">
        <f t="shared" si="52"/>
        <v>0</v>
      </c>
      <c r="R71" s="24"/>
      <c r="S71" s="24">
        <f t="shared" si="53"/>
        <v>0</v>
      </c>
      <c r="T71" s="24"/>
      <c r="U71" s="24">
        <f t="shared" si="54"/>
        <v>0</v>
      </c>
      <c r="V71" s="24"/>
      <c r="W71" s="24">
        <f t="shared" si="55"/>
        <v>0</v>
      </c>
      <c r="X71" s="24">
        <v>35</v>
      </c>
      <c r="Y71" s="24">
        <f t="shared" si="56"/>
        <v>5177919.5999999996</v>
      </c>
      <c r="Z71" s="24"/>
      <c r="AA71" s="24">
        <f t="shared" si="57"/>
        <v>0</v>
      </c>
      <c r="AB71" s="24"/>
      <c r="AC71" s="24">
        <f t="shared" si="58"/>
        <v>0</v>
      </c>
      <c r="AD71" s="24"/>
      <c r="AE71" s="24">
        <f t="shared" si="59"/>
        <v>0</v>
      </c>
      <c r="AF71" s="24"/>
      <c r="AG71" s="24"/>
      <c r="AH71" s="24">
        <v>1</v>
      </c>
      <c r="AI71" s="24">
        <f t="shared" si="60"/>
        <v>155611.55200000003</v>
      </c>
      <c r="AJ71" s="24"/>
      <c r="AK71" s="24">
        <f t="shared" si="61"/>
        <v>0</v>
      </c>
      <c r="AL71" s="26">
        <f t="shared" si="62"/>
        <v>355</v>
      </c>
      <c r="AM71" s="26">
        <f t="shared" si="62"/>
        <v>52526569.792000003</v>
      </c>
    </row>
    <row r="72" spans="1:39" s="2" customFormat="1" x14ac:dyDescent="0.25">
      <c r="A72" s="19">
        <v>0.17</v>
      </c>
      <c r="B72" s="145"/>
      <c r="C72" s="20" t="s">
        <v>106</v>
      </c>
      <c r="D72" s="21">
        <v>1.4</v>
      </c>
      <c r="E72" s="21">
        <v>1.68</v>
      </c>
      <c r="F72" s="53">
        <v>162640</v>
      </c>
      <c r="G72" s="19">
        <v>0.18</v>
      </c>
      <c r="H72" s="23">
        <f t="shared" si="1"/>
        <v>174350.08000000002</v>
      </c>
      <c r="I72" s="23">
        <f t="shared" si="2"/>
        <v>182547.136</v>
      </c>
      <c r="J72" s="203">
        <v>140</v>
      </c>
      <c r="K72" s="24">
        <f t="shared" si="3"/>
        <v>24409011.200000003</v>
      </c>
      <c r="L72" s="50">
        <v>20</v>
      </c>
      <c r="M72" s="24">
        <f t="shared" si="50"/>
        <v>3487001.6000000006</v>
      </c>
      <c r="N72" s="48"/>
      <c r="O72" s="24">
        <f t="shared" si="51"/>
        <v>0</v>
      </c>
      <c r="P72" s="48"/>
      <c r="Q72" s="24">
        <f t="shared" si="52"/>
        <v>0</v>
      </c>
      <c r="R72" s="48"/>
      <c r="S72" s="24">
        <f t="shared" si="53"/>
        <v>0</v>
      </c>
      <c r="T72" s="48"/>
      <c r="U72" s="24">
        <f t="shared" si="54"/>
        <v>0</v>
      </c>
      <c r="V72" s="48"/>
      <c r="W72" s="24">
        <f t="shared" si="55"/>
        <v>0</v>
      </c>
      <c r="X72" s="48">
        <v>30</v>
      </c>
      <c r="Y72" s="24">
        <f t="shared" si="56"/>
        <v>5230502.4000000004</v>
      </c>
      <c r="Z72" s="48"/>
      <c r="AA72" s="24">
        <f t="shared" si="57"/>
        <v>0</v>
      </c>
      <c r="AB72" s="48"/>
      <c r="AC72" s="24">
        <f t="shared" si="58"/>
        <v>0</v>
      </c>
      <c r="AD72" s="48"/>
      <c r="AE72" s="24">
        <f t="shared" si="59"/>
        <v>0</v>
      </c>
      <c r="AF72" s="24"/>
      <c r="AG72" s="24"/>
      <c r="AH72" s="48">
        <v>1</v>
      </c>
      <c r="AI72" s="24">
        <f t="shared" si="60"/>
        <v>182547.136</v>
      </c>
      <c r="AJ72" s="48"/>
      <c r="AK72" s="24">
        <f t="shared" si="61"/>
        <v>0</v>
      </c>
      <c r="AL72" s="26">
        <f t="shared" si="62"/>
        <v>191</v>
      </c>
      <c r="AM72" s="26">
        <f t="shared" si="62"/>
        <v>33309062.336000003</v>
      </c>
    </row>
    <row r="73" spans="1:39" s="2" customFormat="1" x14ac:dyDescent="0.25">
      <c r="A73" s="19">
        <v>0.14000000000000001</v>
      </c>
      <c r="B73" s="145"/>
      <c r="C73" s="20" t="s">
        <v>107</v>
      </c>
      <c r="D73" s="21">
        <v>1.4</v>
      </c>
      <c r="E73" s="21">
        <v>1.68</v>
      </c>
      <c r="F73" s="53">
        <v>202067</v>
      </c>
      <c r="G73" s="19">
        <v>0.15</v>
      </c>
      <c r="H73" s="23">
        <f t="shared" si="1"/>
        <v>214191.02000000002</v>
      </c>
      <c r="I73" s="23">
        <f t="shared" si="2"/>
        <v>222677.83399999997</v>
      </c>
      <c r="J73" s="203">
        <v>65</v>
      </c>
      <c r="K73" s="24">
        <f t="shared" si="3"/>
        <v>13922416.300000001</v>
      </c>
      <c r="L73" s="50">
        <v>13</v>
      </c>
      <c r="M73" s="24">
        <f t="shared" si="50"/>
        <v>2784483.2600000002</v>
      </c>
      <c r="N73" s="48"/>
      <c r="O73" s="24">
        <f t="shared" si="51"/>
        <v>0</v>
      </c>
      <c r="P73" s="48"/>
      <c r="Q73" s="24">
        <f t="shared" si="52"/>
        <v>0</v>
      </c>
      <c r="R73" s="48"/>
      <c r="S73" s="24">
        <f t="shared" si="53"/>
        <v>0</v>
      </c>
      <c r="T73" s="48"/>
      <c r="U73" s="24">
        <f t="shared" si="54"/>
        <v>0</v>
      </c>
      <c r="V73" s="48"/>
      <c r="W73" s="24">
        <f t="shared" si="55"/>
        <v>0</v>
      </c>
      <c r="X73" s="48">
        <v>30</v>
      </c>
      <c r="Y73" s="24">
        <f t="shared" si="56"/>
        <v>6425730.6000000006</v>
      </c>
      <c r="Z73" s="48"/>
      <c r="AA73" s="24">
        <f t="shared" si="57"/>
        <v>0</v>
      </c>
      <c r="AB73" s="48"/>
      <c r="AC73" s="24">
        <f t="shared" si="58"/>
        <v>0</v>
      </c>
      <c r="AD73" s="48"/>
      <c r="AE73" s="24">
        <f t="shared" si="59"/>
        <v>0</v>
      </c>
      <c r="AF73" s="24"/>
      <c r="AG73" s="24"/>
      <c r="AH73" s="48">
        <v>1</v>
      </c>
      <c r="AI73" s="24">
        <f t="shared" si="60"/>
        <v>222677.83399999997</v>
      </c>
      <c r="AJ73" s="48"/>
      <c r="AK73" s="24">
        <f t="shared" si="61"/>
        <v>0</v>
      </c>
      <c r="AL73" s="26">
        <f t="shared" si="62"/>
        <v>109</v>
      </c>
      <c r="AM73" s="26">
        <f t="shared" si="62"/>
        <v>23355307.993999999</v>
      </c>
    </row>
    <row r="74" spans="1:39" s="2" customFormat="1" x14ac:dyDescent="0.25">
      <c r="A74" s="19">
        <v>0.1</v>
      </c>
      <c r="B74" s="145"/>
      <c r="C74" s="20" t="s">
        <v>108</v>
      </c>
      <c r="D74" s="21">
        <v>1.4</v>
      </c>
      <c r="E74" s="21">
        <v>1.68</v>
      </c>
      <c r="F74" s="53">
        <v>287307</v>
      </c>
      <c r="G74" s="19">
        <v>0.11</v>
      </c>
      <c r="H74" s="23">
        <f t="shared" ref="H74:H104" si="63">F74*(D74*G74+(1-G74))</f>
        <v>299948.50800000003</v>
      </c>
      <c r="I74" s="23">
        <f t="shared" ref="I74:I109" si="64">F74*(E74*G74+(1-G74))</f>
        <v>308797.56359999999</v>
      </c>
      <c r="J74" s="203">
        <v>1</v>
      </c>
      <c r="K74" s="24">
        <f t="shared" ref="K74:K104" si="65">J74*H74</f>
        <v>299948.50800000003</v>
      </c>
      <c r="L74" s="50"/>
      <c r="M74" s="24">
        <f t="shared" si="50"/>
        <v>0</v>
      </c>
      <c r="N74" s="48"/>
      <c r="O74" s="24">
        <f t="shared" si="51"/>
        <v>0</v>
      </c>
      <c r="P74" s="48"/>
      <c r="Q74" s="24">
        <f t="shared" si="52"/>
        <v>0</v>
      </c>
      <c r="R74" s="48"/>
      <c r="S74" s="24">
        <f t="shared" si="53"/>
        <v>0</v>
      </c>
      <c r="T74" s="48"/>
      <c r="U74" s="24">
        <f t="shared" si="54"/>
        <v>0</v>
      </c>
      <c r="V74" s="48"/>
      <c r="W74" s="24">
        <f t="shared" si="55"/>
        <v>0</v>
      </c>
      <c r="X74" s="48"/>
      <c r="Y74" s="24">
        <f t="shared" si="56"/>
        <v>0</v>
      </c>
      <c r="Z74" s="48"/>
      <c r="AA74" s="24">
        <f t="shared" si="57"/>
        <v>0</v>
      </c>
      <c r="AB74" s="48"/>
      <c r="AC74" s="24">
        <f t="shared" si="58"/>
        <v>0</v>
      </c>
      <c r="AD74" s="48"/>
      <c r="AE74" s="24">
        <f t="shared" si="59"/>
        <v>0</v>
      </c>
      <c r="AF74" s="24"/>
      <c r="AG74" s="24"/>
      <c r="AH74" s="48"/>
      <c r="AI74" s="24">
        <f t="shared" si="60"/>
        <v>0</v>
      </c>
      <c r="AJ74" s="48"/>
      <c r="AK74" s="24">
        <f t="shared" si="61"/>
        <v>0</v>
      </c>
      <c r="AL74" s="26">
        <f t="shared" si="62"/>
        <v>1</v>
      </c>
      <c r="AM74" s="26">
        <f t="shared" si="62"/>
        <v>299948.50800000003</v>
      </c>
    </row>
    <row r="75" spans="1:39" s="2" customFormat="1" x14ac:dyDescent="0.25">
      <c r="A75" s="19">
        <v>0.1</v>
      </c>
      <c r="B75" s="145"/>
      <c r="C75" s="20" t="s">
        <v>109</v>
      </c>
      <c r="D75" s="21">
        <v>1.4</v>
      </c>
      <c r="E75" s="21">
        <v>1.68</v>
      </c>
      <c r="F75" s="53">
        <v>313443</v>
      </c>
      <c r="G75" s="19">
        <v>0.1</v>
      </c>
      <c r="H75" s="23">
        <f t="shared" si="63"/>
        <v>325980.72000000003</v>
      </c>
      <c r="I75" s="23">
        <f t="shared" si="64"/>
        <v>334757.12400000001</v>
      </c>
      <c r="J75" s="203"/>
      <c r="K75" s="24">
        <f t="shared" si="65"/>
        <v>0</v>
      </c>
      <c r="L75" s="50"/>
      <c r="M75" s="24">
        <f t="shared" si="50"/>
        <v>0</v>
      </c>
      <c r="N75" s="48"/>
      <c r="O75" s="24">
        <f t="shared" si="51"/>
        <v>0</v>
      </c>
      <c r="P75" s="48"/>
      <c r="Q75" s="24">
        <f t="shared" si="52"/>
        <v>0</v>
      </c>
      <c r="R75" s="48"/>
      <c r="S75" s="24">
        <f t="shared" si="53"/>
        <v>0</v>
      </c>
      <c r="T75" s="48"/>
      <c r="U75" s="24">
        <f t="shared" si="54"/>
        <v>0</v>
      </c>
      <c r="V75" s="48"/>
      <c r="W75" s="24">
        <f t="shared" si="55"/>
        <v>0</v>
      </c>
      <c r="X75" s="48"/>
      <c r="Y75" s="24">
        <f t="shared" si="56"/>
        <v>0</v>
      </c>
      <c r="Z75" s="48"/>
      <c r="AA75" s="24">
        <f t="shared" si="57"/>
        <v>0</v>
      </c>
      <c r="AB75" s="48"/>
      <c r="AC75" s="24">
        <f t="shared" si="58"/>
        <v>0</v>
      </c>
      <c r="AD75" s="48"/>
      <c r="AE75" s="24">
        <f t="shared" si="59"/>
        <v>0</v>
      </c>
      <c r="AF75" s="24"/>
      <c r="AG75" s="24"/>
      <c r="AH75" s="48"/>
      <c r="AI75" s="24">
        <f t="shared" si="60"/>
        <v>0</v>
      </c>
      <c r="AJ75" s="48"/>
      <c r="AK75" s="24">
        <f t="shared" si="61"/>
        <v>0</v>
      </c>
      <c r="AL75" s="26">
        <f t="shared" si="62"/>
        <v>0</v>
      </c>
      <c r="AM75" s="26">
        <f t="shared" si="62"/>
        <v>0</v>
      </c>
    </row>
    <row r="76" spans="1:39" s="2" customFormat="1" x14ac:dyDescent="0.25">
      <c r="A76" s="19">
        <v>0.09</v>
      </c>
      <c r="B76" s="145"/>
      <c r="C76" s="20" t="s">
        <v>110</v>
      </c>
      <c r="D76" s="21">
        <v>1.4</v>
      </c>
      <c r="E76" s="21">
        <v>1.68</v>
      </c>
      <c r="F76" s="53">
        <v>344313</v>
      </c>
      <c r="G76" s="19">
        <v>0.09</v>
      </c>
      <c r="H76" s="23">
        <f t="shared" si="63"/>
        <v>356708.26800000004</v>
      </c>
      <c r="I76" s="23">
        <f t="shared" si="64"/>
        <v>365384.95559999999</v>
      </c>
      <c r="J76" s="203"/>
      <c r="K76" s="24">
        <f t="shared" si="65"/>
        <v>0</v>
      </c>
      <c r="L76" s="50"/>
      <c r="M76" s="24">
        <f t="shared" si="50"/>
        <v>0</v>
      </c>
      <c r="N76" s="48"/>
      <c r="O76" s="24">
        <f t="shared" si="51"/>
        <v>0</v>
      </c>
      <c r="P76" s="48"/>
      <c r="Q76" s="24">
        <f t="shared" si="52"/>
        <v>0</v>
      </c>
      <c r="R76" s="48"/>
      <c r="S76" s="24">
        <f t="shared" si="53"/>
        <v>0</v>
      </c>
      <c r="T76" s="48"/>
      <c r="U76" s="24">
        <f t="shared" si="54"/>
        <v>0</v>
      </c>
      <c r="V76" s="48"/>
      <c r="W76" s="24">
        <f t="shared" si="55"/>
        <v>0</v>
      </c>
      <c r="X76" s="48"/>
      <c r="Y76" s="24">
        <f t="shared" si="56"/>
        <v>0</v>
      </c>
      <c r="Z76" s="48"/>
      <c r="AA76" s="24">
        <f t="shared" si="57"/>
        <v>0</v>
      </c>
      <c r="AB76" s="48"/>
      <c r="AC76" s="24">
        <f t="shared" si="58"/>
        <v>0</v>
      </c>
      <c r="AD76" s="48"/>
      <c r="AE76" s="24">
        <f t="shared" si="59"/>
        <v>0</v>
      </c>
      <c r="AF76" s="24"/>
      <c r="AG76" s="24"/>
      <c r="AH76" s="48"/>
      <c r="AI76" s="24">
        <f t="shared" si="60"/>
        <v>0</v>
      </c>
      <c r="AJ76" s="48"/>
      <c r="AK76" s="24">
        <f t="shared" si="61"/>
        <v>0</v>
      </c>
      <c r="AL76" s="26">
        <f t="shared" si="62"/>
        <v>0</v>
      </c>
      <c r="AM76" s="26">
        <f t="shared" si="62"/>
        <v>0</v>
      </c>
    </row>
    <row r="77" spans="1:39" s="2" customFormat="1" ht="45" x14ac:dyDescent="0.25">
      <c r="A77" s="19">
        <v>0.17</v>
      </c>
      <c r="B77" s="145"/>
      <c r="C77" s="20" t="s">
        <v>111</v>
      </c>
      <c r="D77" s="21">
        <v>1.4</v>
      </c>
      <c r="E77" s="21">
        <v>1.68</v>
      </c>
      <c r="F77" s="22">
        <v>171011</v>
      </c>
      <c r="G77" s="19">
        <v>0.18</v>
      </c>
      <c r="H77" s="23">
        <f t="shared" si="63"/>
        <v>183323.79200000002</v>
      </c>
      <c r="I77" s="23">
        <f t="shared" si="64"/>
        <v>191942.7464</v>
      </c>
      <c r="J77" s="24">
        <v>70</v>
      </c>
      <c r="K77" s="24">
        <f t="shared" si="65"/>
        <v>12832665.440000001</v>
      </c>
      <c r="L77" s="25"/>
      <c r="M77" s="24">
        <f t="shared" si="50"/>
        <v>0</v>
      </c>
      <c r="N77" s="24"/>
      <c r="O77" s="24">
        <f t="shared" si="51"/>
        <v>0</v>
      </c>
      <c r="P77" s="24"/>
      <c r="Q77" s="24">
        <f t="shared" si="52"/>
        <v>0</v>
      </c>
      <c r="R77" s="24"/>
      <c r="S77" s="24">
        <f t="shared" si="53"/>
        <v>0</v>
      </c>
      <c r="T77" s="24"/>
      <c r="U77" s="24">
        <f t="shared" si="54"/>
        <v>0</v>
      </c>
      <c r="V77" s="24"/>
      <c r="W77" s="24">
        <f t="shared" si="55"/>
        <v>0</v>
      </c>
      <c r="X77" s="24">
        <v>2</v>
      </c>
      <c r="Y77" s="24">
        <f t="shared" si="56"/>
        <v>366647.58400000003</v>
      </c>
      <c r="Z77" s="24"/>
      <c r="AA77" s="24">
        <f t="shared" si="57"/>
        <v>0</v>
      </c>
      <c r="AB77" s="24"/>
      <c r="AC77" s="24">
        <f t="shared" si="58"/>
        <v>0</v>
      </c>
      <c r="AD77" s="24"/>
      <c r="AE77" s="24">
        <f t="shared" si="59"/>
        <v>0</v>
      </c>
      <c r="AF77" s="24"/>
      <c r="AG77" s="24"/>
      <c r="AH77" s="24"/>
      <c r="AI77" s="24">
        <f t="shared" si="60"/>
        <v>0</v>
      </c>
      <c r="AJ77" s="24"/>
      <c r="AK77" s="24">
        <f t="shared" si="61"/>
        <v>0</v>
      </c>
      <c r="AL77" s="26">
        <f t="shared" si="62"/>
        <v>72</v>
      </c>
      <c r="AM77" s="26">
        <f t="shared" si="62"/>
        <v>13199313.024000002</v>
      </c>
    </row>
    <row r="78" spans="1:39" s="2" customFormat="1" ht="45" x14ac:dyDescent="0.25">
      <c r="A78" s="19">
        <v>0.15</v>
      </c>
      <c r="B78" s="145"/>
      <c r="C78" s="20" t="s">
        <v>112</v>
      </c>
      <c r="D78" s="21">
        <v>1.4</v>
      </c>
      <c r="E78" s="21">
        <v>1.68</v>
      </c>
      <c r="F78" s="22">
        <v>318704</v>
      </c>
      <c r="G78" s="19">
        <v>0.16</v>
      </c>
      <c r="H78" s="23">
        <f t="shared" si="63"/>
        <v>339101.05600000004</v>
      </c>
      <c r="I78" s="23">
        <f t="shared" si="64"/>
        <v>353378.9952</v>
      </c>
      <c r="J78" s="24"/>
      <c r="K78" s="24">
        <f t="shared" si="65"/>
        <v>0</v>
      </c>
      <c r="L78" s="25"/>
      <c r="M78" s="24">
        <f t="shared" si="50"/>
        <v>0</v>
      </c>
      <c r="N78" s="24"/>
      <c r="O78" s="24">
        <f t="shared" si="51"/>
        <v>0</v>
      </c>
      <c r="P78" s="24"/>
      <c r="Q78" s="24">
        <f t="shared" si="52"/>
        <v>0</v>
      </c>
      <c r="R78" s="24"/>
      <c r="S78" s="24">
        <f t="shared" si="53"/>
        <v>0</v>
      </c>
      <c r="T78" s="24"/>
      <c r="U78" s="24">
        <f t="shared" si="54"/>
        <v>0</v>
      </c>
      <c r="V78" s="24"/>
      <c r="W78" s="24">
        <f t="shared" si="55"/>
        <v>0</v>
      </c>
      <c r="X78" s="24"/>
      <c r="Y78" s="24">
        <f t="shared" si="56"/>
        <v>0</v>
      </c>
      <c r="Z78" s="24"/>
      <c r="AA78" s="24">
        <f t="shared" si="57"/>
        <v>0</v>
      </c>
      <c r="AB78" s="24"/>
      <c r="AC78" s="24">
        <f t="shared" si="58"/>
        <v>0</v>
      </c>
      <c r="AD78" s="24"/>
      <c r="AE78" s="24">
        <f t="shared" si="59"/>
        <v>0</v>
      </c>
      <c r="AF78" s="24"/>
      <c r="AG78" s="24"/>
      <c r="AH78" s="24"/>
      <c r="AI78" s="24">
        <f t="shared" si="60"/>
        <v>0</v>
      </c>
      <c r="AJ78" s="24"/>
      <c r="AK78" s="24">
        <f t="shared" si="61"/>
        <v>0</v>
      </c>
      <c r="AL78" s="26">
        <f t="shared" si="62"/>
        <v>0</v>
      </c>
      <c r="AM78" s="26">
        <f t="shared" si="62"/>
        <v>0</v>
      </c>
    </row>
    <row r="79" spans="1:39" s="2" customFormat="1" ht="45" x14ac:dyDescent="0.25">
      <c r="A79" s="19">
        <v>0.38</v>
      </c>
      <c r="B79" s="145"/>
      <c r="C79" s="20" t="s">
        <v>113</v>
      </c>
      <c r="D79" s="21">
        <v>1.4</v>
      </c>
      <c r="E79" s="21">
        <v>1.68</v>
      </c>
      <c r="F79" s="22">
        <v>256135</v>
      </c>
      <c r="G79" s="19">
        <v>0.39</v>
      </c>
      <c r="H79" s="23">
        <f t="shared" si="63"/>
        <v>296092.06</v>
      </c>
      <c r="I79" s="23">
        <f t="shared" si="64"/>
        <v>324062.00200000004</v>
      </c>
      <c r="J79" s="24">
        <v>230</v>
      </c>
      <c r="K79" s="24">
        <f t="shared" si="65"/>
        <v>68101173.799999997</v>
      </c>
      <c r="L79" s="25"/>
      <c r="M79" s="24">
        <f t="shared" si="50"/>
        <v>0</v>
      </c>
      <c r="N79" s="24"/>
      <c r="O79" s="24">
        <f t="shared" si="51"/>
        <v>0</v>
      </c>
      <c r="P79" s="24"/>
      <c r="Q79" s="24">
        <f t="shared" si="52"/>
        <v>0</v>
      </c>
      <c r="R79" s="24"/>
      <c r="S79" s="24">
        <f t="shared" si="53"/>
        <v>0</v>
      </c>
      <c r="T79" s="24"/>
      <c r="U79" s="24">
        <f t="shared" si="54"/>
        <v>0</v>
      </c>
      <c r="V79" s="24"/>
      <c r="W79" s="24">
        <f t="shared" si="55"/>
        <v>0</v>
      </c>
      <c r="X79" s="24">
        <v>2</v>
      </c>
      <c r="Y79" s="24">
        <f t="shared" si="56"/>
        <v>592184.12</v>
      </c>
      <c r="Z79" s="24"/>
      <c r="AA79" s="24">
        <f t="shared" si="57"/>
        <v>0</v>
      </c>
      <c r="AB79" s="24"/>
      <c r="AC79" s="24">
        <f t="shared" si="58"/>
        <v>0</v>
      </c>
      <c r="AD79" s="24"/>
      <c r="AE79" s="24">
        <f t="shared" si="59"/>
        <v>0</v>
      </c>
      <c r="AF79" s="24"/>
      <c r="AG79" s="24"/>
      <c r="AH79" s="24"/>
      <c r="AI79" s="24">
        <f t="shared" si="60"/>
        <v>0</v>
      </c>
      <c r="AJ79" s="24">
        <v>45</v>
      </c>
      <c r="AK79" s="24">
        <f t="shared" si="61"/>
        <v>14582790.090000002</v>
      </c>
      <c r="AL79" s="26">
        <f t="shared" si="62"/>
        <v>277</v>
      </c>
      <c r="AM79" s="26">
        <f t="shared" si="62"/>
        <v>83276148.010000005</v>
      </c>
    </row>
    <row r="80" spans="1:39" s="2" customFormat="1" ht="60" x14ac:dyDescent="0.25">
      <c r="A80" s="19">
        <v>0.17</v>
      </c>
      <c r="B80" s="145"/>
      <c r="C80" s="20" t="s">
        <v>114</v>
      </c>
      <c r="D80" s="21">
        <v>1.4</v>
      </c>
      <c r="E80" s="21">
        <v>1.68</v>
      </c>
      <c r="F80" s="22">
        <v>812013</v>
      </c>
      <c r="G80" s="19">
        <v>0.18</v>
      </c>
      <c r="H80" s="23">
        <f t="shared" si="63"/>
        <v>870477.9360000001</v>
      </c>
      <c r="I80" s="23">
        <f t="shared" si="64"/>
        <v>911403.39120000007</v>
      </c>
      <c r="J80" s="24">
        <v>17</v>
      </c>
      <c r="K80" s="24">
        <f t="shared" si="65"/>
        <v>14798124.912000002</v>
      </c>
      <c r="L80" s="25">
        <v>40</v>
      </c>
      <c r="M80" s="24">
        <f t="shared" si="50"/>
        <v>34819117.440000005</v>
      </c>
      <c r="N80" s="24"/>
      <c r="O80" s="24">
        <f t="shared" si="51"/>
        <v>0</v>
      </c>
      <c r="P80" s="24"/>
      <c r="Q80" s="24">
        <f t="shared" si="52"/>
        <v>0</v>
      </c>
      <c r="R80" s="24"/>
      <c r="S80" s="24">
        <f t="shared" si="53"/>
        <v>0</v>
      </c>
      <c r="T80" s="24"/>
      <c r="U80" s="24">
        <f t="shared" si="54"/>
        <v>0</v>
      </c>
      <c r="V80" s="24"/>
      <c r="W80" s="24">
        <f t="shared" si="55"/>
        <v>0</v>
      </c>
      <c r="X80" s="24"/>
      <c r="Y80" s="24">
        <f t="shared" si="56"/>
        <v>0</v>
      </c>
      <c r="Z80" s="24"/>
      <c r="AA80" s="24">
        <f t="shared" si="57"/>
        <v>0</v>
      </c>
      <c r="AB80" s="24"/>
      <c r="AC80" s="24">
        <f t="shared" si="58"/>
        <v>0</v>
      </c>
      <c r="AD80" s="24"/>
      <c r="AE80" s="24">
        <f t="shared" si="59"/>
        <v>0</v>
      </c>
      <c r="AF80" s="24"/>
      <c r="AG80" s="24"/>
      <c r="AH80" s="24">
        <v>1</v>
      </c>
      <c r="AI80" s="24">
        <f t="shared" si="60"/>
        <v>911403.39120000007</v>
      </c>
      <c r="AJ80" s="24">
        <v>2</v>
      </c>
      <c r="AK80" s="24">
        <f t="shared" si="61"/>
        <v>1822806.7824000001</v>
      </c>
      <c r="AL80" s="26">
        <f t="shared" si="62"/>
        <v>60</v>
      </c>
      <c r="AM80" s="26">
        <f t="shared" si="62"/>
        <v>52351452.525600001</v>
      </c>
    </row>
    <row r="81" spans="1:39" s="2" customFormat="1" ht="21" customHeight="1" x14ac:dyDescent="0.25">
      <c r="A81" s="19">
        <v>0.52</v>
      </c>
      <c r="B81" s="145"/>
      <c r="C81" s="20" t="s">
        <v>115</v>
      </c>
      <c r="D81" s="21">
        <v>1.4</v>
      </c>
      <c r="E81" s="21">
        <v>1.68</v>
      </c>
      <c r="F81" s="22">
        <v>445396</v>
      </c>
      <c r="G81" s="19">
        <v>0.53</v>
      </c>
      <c r="H81" s="23">
        <f t="shared" si="63"/>
        <v>539819.95199999993</v>
      </c>
      <c r="I81" s="23">
        <f t="shared" si="64"/>
        <v>605916.7183999999</v>
      </c>
      <c r="J81" s="24"/>
      <c r="K81" s="24">
        <f t="shared" si="65"/>
        <v>0</v>
      </c>
      <c r="L81" s="25"/>
      <c r="M81" s="24">
        <f t="shared" si="50"/>
        <v>0</v>
      </c>
      <c r="N81" s="24"/>
      <c r="O81" s="24">
        <f t="shared" si="51"/>
        <v>0</v>
      </c>
      <c r="P81" s="24"/>
      <c r="Q81" s="24">
        <f t="shared" si="52"/>
        <v>0</v>
      </c>
      <c r="R81" s="24"/>
      <c r="S81" s="24">
        <f t="shared" si="53"/>
        <v>0</v>
      </c>
      <c r="T81" s="24"/>
      <c r="U81" s="24">
        <f t="shared" si="54"/>
        <v>0</v>
      </c>
      <c r="V81" s="24"/>
      <c r="W81" s="24">
        <f t="shared" si="55"/>
        <v>0</v>
      </c>
      <c r="X81" s="24"/>
      <c r="Y81" s="24">
        <f t="shared" si="56"/>
        <v>0</v>
      </c>
      <c r="Z81" s="24"/>
      <c r="AA81" s="24">
        <f t="shared" si="57"/>
        <v>0</v>
      </c>
      <c r="AB81" s="24"/>
      <c r="AC81" s="24">
        <f t="shared" si="58"/>
        <v>0</v>
      </c>
      <c r="AD81" s="24"/>
      <c r="AE81" s="24">
        <f t="shared" si="59"/>
        <v>0</v>
      </c>
      <c r="AF81" s="24"/>
      <c r="AG81" s="24"/>
      <c r="AH81" s="24"/>
      <c r="AI81" s="24">
        <f t="shared" si="60"/>
        <v>0</v>
      </c>
      <c r="AJ81" s="24"/>
      <c r="AK81" s="24">
        <f t="shared" si="61"/>
        <v>0</v>
      </c>
      <c r="AL81" s="26">
        <f t="shared" si="62"/>
        <v>0</v>
      </c>
      <c r="AM81" s="26">
        <f t="shared" si="62"/>
        <v>0</v>
      </c>
    </row>
    <row r="82" spans="1:39" s="2" customFormat="1" ht="150" x14ac:dyDescent="0.25">
      <c r="A82" s="19"/>
      <c r="B82" s="145"/>
      <c r="C82" s="20" t="s">
        <v>116</v>
      </c>
      <c r="D82" s="21">
        <v>1.4</v>
      </c>
      <c r="E82" s="21">
        <v>1.68</v>
      </c>
      <c r="F82" s="22">
        <v>392824</v>
      </c>
      <c r="G82" s="19">
        <v>0.2</v>
      </c>
      <c r="H82" s="23">
        <f>F82*(D82*G82+(1-G82))</f>
        <v>424249.92000000004</v>
      </c>
      <c r="I82" s="23">
        <f>F82*(E82*G82+(1-G82))</f>
        <v>446248.06400000007</v>
      </c>
      <c r="J82" s="24">
        <v>13</v>
      </c>
      <c r="K82" s="24">
        <f>J82*H82</f>
        <v>5515248.9600000009</v>
      </c>
      <c r="L82" s="25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6">
        <f t="shared" si="62"/>
        <v>13</v>
      </c>
      <c r="AM82" s="26">
        <f t="shared" si="62"/>
        <v>5515248.9600000009</v>
      </c>
    </row>
    <row r="83" spans="1:39" s="2" customFormat="1" x14ac:dyDescent="0.25">
      <c r="A83" s="19"/>
      <c r="B83" s="145"/>
      <c r="C83" s="20" t="s">
        <v>117</v>
      </c>
      <c r="D83" s="21">
        <v>1.4</v>
      </c>
      <c r="E83" s="21">
        <v>1.68</v>
      </c>
      <c r="F83" s="22">
        <v>574147</v>
      </c>
      <c r="G83" s="19">
        <v>0.38</v>
      </c>
      <c r="H83" s="23">
        <f>F83*(D83*G83+(1-G83))</f>
        <v>661417.34399999992</v>
      </c>
      <c r="I83" s="23">
        <f>F83*(E83*G83+(1-G83))</f>
        <v>722506.58479999995</v>
      </c>
      <c r="J83" s="24"/>
      <c r="K83" s="24">
        <f>J83*H83</f>
        <v>0</v>
      </c>
      <c r="L83" s="25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6">
        <f t="shared" si="62"/>
        <v>0</v>
      </c>
      <c r="AM83" s="26">
        <f t="shared" si="62"/>
        <v>0</v>
      </c>
    </row>
    <row r="84" spans="1:39" s="2" customFormat="1" x14ac:dyDescent="0.25">
      <c r="A84" s="19"/>
      <c r="B84" s="145"/>
      <c r="C84" s="20" t="s">
        <v>118</v>
      </c>
      <c r="D84" s="21">
        <v>1.4</v>
      </c>
      <c r="E84" s="21">
        <v>1.68</v>
      </c>
      <c r="F84" s="22">
        <v>637981</v>
      </c>
      <c r="G84" s="19">
        <v>0.18</v>
      </c>
      <c r="H84" s="23">
        <f>F84*(D84*G84+(1-G84))</f>
        <v>683915.63199999998</v>
      </c>
      <c r="I84" s="23">
        <f>F84*(E84*G84+(1-G84))</f>
        <v>716069.87440000009</v>
      </c>
      <c r="J84" s="24"/>
      <c r="K84" s="24">
        <f>J84*H84</f>
        <v>0</v>
      </c>
      <c r="L84" s="25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6">
        <f t="shared" si="62"/>
        <v>0</v>
      </c>
      <c r="AM84" s="26">
        <f t="shared" si="62"/>
        <v>0</v>
      </c>
    </row>
    <row r="85" spans="1:39" s="2" customFormat="1" x14ac:dyDescent="0.25">
      <c r="A85" s="19"/>
      <c r="B85" s="145"/>
      <c r="C85" s="20" t="s">
        <v>119</v>
      </c>
      <c r="D85" s="21">
        <v>1.4</v>
      </c>
      <c r="E85" s="21">
        <v>1.68</v>
      </c>
      <c r="F85" s="22">
        <v>640306</v>
      </c>
      <c r="G85" s="19">
        <v>0.11</v>
      </c>
      <c r="H85" s="23">
        <f>F85*(D85*G85+(1-G85))</f>
        <v>668479.46400000004</v>
      </c>
      <c r="I85" s="23">
        <f>F85*(E85*G85+(1-G85))</f>
        <v>688200.88879999996</v>
      </c>
      <c r="J85" s="24"/>
      <c r="K85" s="24">
        <f>J85*H85</f>
        <v>0</v>
      </c>
      <c r="L85" s="25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6">
        <f t="shared" si="62"/>
        <v>0</v>
      </c>
      <c r="AM85" s="26">
        <f t="shared" si="62"/>
        <v>0</v>
      </c>
    </row>
    <row r="86" spans="1:39" s="2" customFormat="1" x14ac:dyDescent="0.25">
      <c r="A86" s="19"/>
      <c r="B86" s="146"/>
      <c r="C86" s="20" t="s">
        <v>120</v>
      </c>
      <c r="D86" s="21">
        <v>1.4</v>
      </c>
      <c r="E86" s="21">
        <v>1.68</v>
      </c>
      <c r="F86" s="22">
        <v>428896</v>
      </c>
      <c r="G86" s="19">
        <v>0.53</v>
      </c>
      <c r="H86" s="23">
        <f>F86*(D86*G86+(1-G86))</f>
        <v>519821.95199999999</v>
      </c>
      <c r="I86" s="23">
        <f>F86*(E86*G86+(1-G86))</f>
        <v>583470.11839999992</v>
      </c>
      <c r="J86" s="24">
        <v>1</v>
      </c>
      <c r="K86" s="24">
        <f>J86*H86</f>
        <v>519821.95199999999</v>
      </c>
      <c r="L86" s="25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6">
        <f t="shared" si="62"/>
        <v>1</v>
      </c>
      <c r="AM86" s="26">
        <f t="shared" si="62"/>
        <v>519821.95199999999</v>
      </c>
    </row>
    <row r="87" spans="1:39" s="2" customFormat="1" x14ac:dyDescent="0.25">
      <c r="A87" s="19"/>
      <c r="B87" s="106"/>
      <c r="C87" s="198" t="s">
        <v>121</v>
      </c>
      <c r="D87" s="21"/>
      <c r="E87" s="21"/>
      <c r="F87" s="22"/>
      <c r="G87" s="19"/>
      <c r="H87" s="23"/>
      <c r="I87" s="23"/>
      <c r="J87" s="26">
        <f>J88+J89</f>
        <v>27</v>
      </c>
      <c r="K87" s="26">
        <f>K88+K89</f>
        <v>5810846.1840000004</v>
      </c>
      <c r="L87" s="197">
        <f t="shared" ref="L87:AM87" si="66">L88+L89</f>
        <v>0</v>
      </c>
      <c r="M87" s="26">
        <f t="shared" si="66"/>
        <v>0</v>
      </c>
      <c r="N87" s="26">
        <f t="shared" si="66"/>
        <v>0</v>
      </c>
      <c r="O87" s="26">
        <f t="shared" si="66"/>
        <v>0</v>
      </c>
      <c r="P87" s="26">
        <f t="shared" si="66"/>
        <v>0</v>
      </c>
      <c r="Q87" s="26">
        <f t="shared" si="66"/>
        <v>0</v>
      </c>
      <c r="R87" s="26">
        <f t="shared" si="66"/>
        <v>0</v>
      </c>
      <c r="S87" s="26">
        <f t="shared" si="66"/>
        <v>0</v>
      </c>
      <c r="T87" s="26">
        <f t="shared" si="66"/>
        <v>0</v>
      </c>
      <c r="U87" s="26">
        <f t="shared" si="66"/>
        <v>0</v>
      </c>
      <c r="V87" s="26">
        <f t="shared" si="66"/>
        <v>0</v>
      </c>
      <c r="W87" s="26">
        <f t="shared" si="66"/>
        <v>0</v>
      </c>
      <c r="X87" s="26">
        <f t="shared" si="66"/>
        <v>0</v>
      </c>
      <c r="Y87" s="26">
        <f t="shared" si="66"/>
        <v>0</v>
      </c>
      <c r="Z87" s="26">
        <f t="shared" si="66"/>
        <v>0</v>
      </c>
      <c r="AA87" s="26">
        <f t="shared" si="66"/>
        <v>0</v>
      </c>
      <c r="AB87" s="26">
        <f t="shared" si="66"/>
        <v>0</v>
      </c>
      <c r="AC87" s="26">
        <f t="shared" si="66"/>
        <v>0</v>
      </c>
      <c r="AD87" s="26">
        <f t="shared" si="66"/>
        <v>0</v>
      </c>
      <c r="AE87" s="26">
        <f t="shared" si="66"/>
        <v>0</v>
      </c>
      <c r="AF87" s="26"/>
      <c r="AG87" s="26"/>
      <c r="AH87" s="26">
        <f t="shared" si="66"/>
        <v>0</v>
      </c>
      <c r="AI87" s="26">
        <f t="shared" si="66"/>
        <v>0</v>
      </c>
      <c r="AJ87" s="26">
        <f t="shared" si="66"/>
        <v>0</v>
      </c>
      <c r="AK87" s="26">
        <f t="shared" si="66"/>
        <v>0</v>
      </c>
      <c r="AL87" s="199">
        <f t="shared" si="66"/>
        <v>27</v>
      </c>
      <c r="AM87" s="199">
        <f t="shared" si="66"/>
        <v>5810846.1840000004</v>
      </c>
    </row>
    <row r="88" spans="1:39" s="2" customFormat="1" x14ac:dyDescent="0.25">
      <c r="A88" s="19">
        <v>0.18</v>
      </c>
      <c r="B88" s="144" t="s">
        <v>121</v>
      </c>
      <c r="C88" s="20" t="s">
        <v>122</v>
      </c>
      <c r="D88" s="21">
        <v>1.4</v>
      </c>
      <c r="E88" s="21">
        <v>1.68</v>
      </c>
      <c r="F88" s="22">
        <v>176437</v>
      </c>
      <c r="G88" s="19">
        <v>0.19</v>
      </c>
      <c r="H88" s="23">
        <f t="shared" si="63"/>
        <v>189846.212</v>
      </c>
      <c r="I88" s="23">
        <f t="shared" si="64"/>
        <v>199232.66039999999</v>
      </c>
      <c r="J88" s="24">
        <v>22</v>
      </c>
      <c r="K88" s="24">
        <f t="shared" si="65"/>
        <v>4176616.6639999999</v>
      </c>
      <c r="L88" s="25"/>
      <c r="M88" s="24">
        <f>L88*H88</f>
        <v>0</v>
      </c>
      <c r="N88" s="24"/>
      <c r="O88" s="24">
        <f>N88*H88</f>
        <v>0</v>
      </c>
      <c r="P88" s="24"/>
      <c r="Q88" s="24">
        <f>P88*H88</f>
        <v>0</v>
      </c>
      <c r="R88" s="24"/>
      <c r="S88" s="24">
        <f>SUM(R88*H88)</f>
        <v>0</v>
      </c>
      <c r="T88" s="24"/>
      <c r="U88" s="24">
        <f>SUM(T88*H88)</f>
        <v>0</v>
      </c>
      <c r="V88" s="24"/>
      <c r="W88" s="24">
        <f>V88*H88</f>
        <v>0</v>
      </c>
      <c r="X88" s="24"/>
      <c r="Y88" s="24">
        <f>X88*H88</f>
        <v>0</v>
      </c>
      <c r="Z88" s="24"/>
      <c r="AA88" s="24">
        <f>Z88*H88</f>
        <v>0</v>
      </c>
      <c r="AB88" s="24"/>
      <c r="AC88" s="24">
        <f>AB88*I88</f>
        <v>0</v>
      </c>
      <c r="AD88" s="24"/>
      <c r="AE88" s="24">
        <f>SUM(AD88*I88)</f>
        <v>0</v>
      </c>
      <c r="AF88" s="24"/>
      <c r="AG88" s="24"/>
      <c r="AH88" s="24"/>
      <c r="AI88" s="24">
        <f>AH88*I88</f>
        <v>0</v>
      </c>
      <c r="AJ88" s="24"/>
      <c r="AK88" s="24">
        <f>AJ88*I88</f>
        <v>0</v>
      </c>
      <c r="AL88" s="26">
        <f t="shared" ref="AL88:AM89" si="67">SUM(J88,L88,N88,P88,R88,T88,V88,X88,Z88,AB88,AD88,AF88,AH88,AJ88,)</f>
        <v>22</v>
      </c>
      <c r="AM88" s="26">
        <f t="shared" si="67"/>
        <v>4176616.6639999999</v>
      </c>
    </row>
    <row r="89" spans="1:39" s="2" customFormat="1" x14ac:dyDescent="0.25">
      <c r="A89" s="19">
        <v>0.15</v>
      </c>
      <c r="B89" s="146"/>
      <c r="C89" s="20" t="s">
        <v>123</v>
      </c>
      <c r="D89" s="21">
        <v>1.4</v>
      </c>
      <c r="E89" s="21">
        <v>1.68</v>
      </c>
      <c r="F89" s="22">
        <v>307186</v>
      </c>
      <c r="G89" s="19">
        <v>0.16</v>
      </c>
      <c r="H89" s="23">
        <f t="shared" si="63"/>
        <v>326845.90400000004</v>
      </c>
      <c r="I89" s="23">
        <f t="shared" si="64"/>
        <v>340607.83679999999</v>
      </c>
      <c r="J89" s="24">
        <v>5</v>
      </c>
      <c r="K89" s="24">
        <f t="shared" si="65"/>
        <v>1634229.5200000003</v>
      </c>
      <c r="L89" s="25"/>
      <c r="M89" s="24">
        <f>L89*H89</f>
        <v>0</v>
      </c>
      <c r="N89" s="24"/>
      <c r="O89" s="24">
        <f>N89*H89</f>
        <v>0</v>
      </c>
      <c r="P89" s="24"/>
      <c r="Q89" s="24">
        <f>P89*H89</f>
        <v>0</v>
      </c>
      <c r="R89" s="24"/>
      <c r="S89" s="24">
        <f>SUM(R89*H89)</f>
        <v>0</v>
      </c>
      <c r="T89" s="24"/>
      <c r="U89" s="24">
        <f>SUM(T89*H89)</f>
        <v>0</v>
      </c>
      <c r="V89" s="24"/>
      <c r="W89" s="24">
        <f>V89*H89</f>
        <v>0</v>
      </c>
      <c r="X89" s="24"/>
      <c r="Y89" s="24">
        <f>X89*H89</f>
        <v>0</v>
      </c>
      <c r="Z89" s="24"/>
      <c r="AA89" s="24">
        <f>Z89*H89</f>
        <v>0</v>
      </c>
      <c r="AB89" s="24"/>
      <c r="AC89" s="24">
        <f>AB89*I89</f>
        <v>0</v>
      </c>
      <c r="AD89" s="24"/>
      <c r="AE89" s="24">
        <f>SUM(AD89*I89)</f>
        <v>0</v>
      </c>
      <c r="AF89" s="24"/>
      <c r="AG89" s="24"/>
      <c r="AH89" s="24"/>
      <c r="AI89" s="24">
        <f>AH89*I89</f>
        <v>0</v>
      </c>
      <c r="AJ89" s="24"/>
      <c r="AK89" s="24">
        <f>AJ89*I89</f>
        <v>0</v>
      </c>
      <c r="AL89" s="26">
        <f t="shared" si="67"/>
        <v>5</v>
      </c>
      <c r="AM89" s="26">
        <f t="shared" si="67"/>
        <v>1634229.5200000003</v>
      </c>
    </row>
    <row r="90" spans="1:39" s="2" customFormat="1" ht="30" x14ac:dyDescent="0.25">
      <c r="A90" s="19"/>
      <c r="B90" s="107"/>
      <c r="C90" s="198" t="s">
        <v>124</v>
      </c>
      <c r="D90" s="36"/>
      <c r="E90" s="36"/>
      <c r="F90" s="37"/>
      <c r="G90" s="33"/>
      <c r="H90" s="196"/>
      <c r="I90" s="196"/>
      <c r="J90" s="26">
        <f t="shared" ref="J90:AM90" si="68">SUM(J91:J97)</f>
        <v>371</v>
      </c>
      <c r="K90" s="26">
        <f t="shared" si="68"/>
        <v>85343623.728</v>
      </c>
      <c r="L90" s="26">
        <f t="shared" si="68"/>
        <v>1165</v>
      </c>
      <c r="M90" s="26">
        <f t="shared" si="68"/>
        <v>265475364.72000003</v>
      </c>
      <c r="N90" s="26">
        <f t="shared" si="68"/>
        <v>30</v>
      </c>
      <c r="O90" s="26">
        <f t="shared" si="68"/>
        <v>6731660</v>
      </c>
      <c r="P90" s="26">
        <f t="shared" si="68"/>
        <v>0</v>
      </c>
      <c r="Q90" s="26">
        <f t="shared" si="68"/>
        <v>0</v>
      </c>
      <c r="R90" s="26">
        <f t="shared" si="68"/>
        <v>0</v>
      </c>
      <c r="S90" s="26">
        <f t="shared" si="68"/>
        <v>0</v>
      </c>
      <c r="T90" s="26">
        <f t="shared" si="68"/>
        <v>0</v>
      </c>
      <c r="U90" s="26">
        <f t="shared" si="68"/>
        <v>0</v>
      </c>
      <c r="V90" s="26">
        <f t="shared" si="68"/>
        <v>0</v>
      </c>
      <c r="W90" s="26">
        <f t="shared" si="68"/>
        <v>0</v>
      </c>
      <c r="X90" s="26">
        <f t="shared" si="68"/>
        <v>235</v>
      </c>
      <c r="Y90" s="26">
        <f t="shared" si="68"/>
        <v>53224860.080000013</v>
      </c>
      <c r="Z90" s="26">
        <f t="shared" si="68"/>
        <v>0</v>
      </c>
      <c r="AA90" s="26">
        <f t="shared" si="68"/>
        <v>0</v>
      </c>
      <c r="AB90" s="26">
        <f t="shared" si="68"/>
        <v>0</v>
      </c>
      <c r="AC90" s="26">
        <f t="shared" si="68"/>
        <v>0</v>
      </c>
      <c r="AD90" s="26">
        <f t="shared" si="68"/>
        <v>0</v>
      </c>
      <c r="AE90" s="26">
        <f t="shared" si="68"/>
        <v>0</v>
      </c>
      <c r="AF90" s="26"/>
      <c r="AG90" s="26"/>
      <c r="AH90" s="26">
        <f t="shared" si="68"/>
        <v>0</v>
      </c>
      <c r="AI90" s="26">
        <f t="shared" si="68"/>
        <v>0</v>
      </c>
      <c r="AJ90" s="26">
        <f t="shared" si="68"/>
        <v>0</v>
      </c>
      <c r="AK90" s="26">
        <f t="shared" si="68"/>
        <v>0</v>
      </c>
      <c r="AL90" s="26">
        <f t="shared" si="68"/>
        <v>1801</v>
      </c>
      <c r="AM90" s="26">
        <f t="shared" si="68"/>
        <v>410775508.52800006</v>
      </c>
    </row>
    <row r="91" spans="1:39" s="2" customFormat="1" ht="15.75" customHeight="1" x14ac:dyDescent="0.25">
      <c r="A91" s="19">
        <v>0.25</v>
      </c>
      <c r="B91" s="144" t="s">
        <v>124</v>
      </c>
      <c r="C91" s="20" t="s">
        <v>125</v>
      </c>
      <c r="D91" s="21">
        <v>1.4</v>
      </c>
      <c r="E91" s="21">
        <v>1.68</v>
      </c>
      <c r="F91" s="22">
        <v>165709</v>
      </c>
      <c r="G91" s="19">
        <v>0.26</v>
      </c>
      <c r="H91" s="23">
        <f t="shared" si="63"/>
        <v>182942.736</v>
      </c>
      <c r="I91" s="23">
        <f t="shared" si="64"/>
        <v>195006.3512</v>
      </c>
      <c r="J91" s="24">
        <v>200</v>
      </c>
      <c r="K91" s="24">
        <f t="shared" si="65"/>
        <v>36588547.200000003</v>
      </c>
      <c r="L91" s="25">
        <v>600</v>
      </c>
      <c r="M91" s="24">
        <f t="shared" ref="M91:M97" si="69">L91*H91</f>
        <v>109765641.60000001</v>
      </c>
      <c r="N91" s="24">
        <v>25</v>
      </c>
      <c r="O91" s="24">
        <f>N91*H91</f>
        <v>4573568.4000000004</v>
      </c>
      <c r="P91" s="24"/>
      <c r="Q91" s="24">
        <f>P91*H91</f>
        <v>0</v>
      </c>
      <c r="R91" s="24"/>
      <c r="S91" s="24">
        <f>SUM(R91*H91)</f>
        <v>0</v>
      </c>
      <c r="T91" s="24"/>
      <c r="U91" s="24">
        <f>SUM(T91*H91)</f>
        <v>0</v>
      </c>
      <c r="V91" s="24"/>
      <c r="W91" s="24">
        <f>V91*H91</f>
        <v>0</v>
      </c>
      <c r="X91" s="24">
        <v>155</v>
      </c>
      <c r="Y91" s="24">
        <f>X91*H91</f>
        <v>28356124.080000002</v>
      </c>
      <c r="Z91" s="24"/>
      <c r="AA91" s="24">
        <f>Z91*H91</f>
        <v>0</v>
      </c>
      <c r="AB91" s="24"/>
      <c r="AC91" s="24">
        <f>AB91*I91</f>
        <v>0</v>
      </c>
      <c r="AD91" s="24"/>
      <c r="AE91" s="24">
        <f>SUM(AD91*I91)</f>
        <v>0</v>
      </c>
      <c r="AF91" s="24"/>
      <c r="AG91" s="24"/>
      <c r="AH91" s="24"/>
      <c r="AI91" s="24">
        <f>AH91*I91</f>
        <v>0</v>
      </c>
      <c r="AJ91" s="24"/>
      <c r="AK91" s="24">
        <f>AJ91*I91</f>
        <v>0</v>
      </c>
      <c r="AL91" s="26">
        <f t="shared" ref="AL91:AM97" si="70">SUM(J91,L91,N91,P91,R91,T91,V91,X91,Z91,AB91,AD91,AF91,AH91,AJ91,)</f>
        <v>980</v>
      </c>
      <c r="AM91" s="26">
        <f t="shared" si="70"/>
        <v>179283881.28000003</v>
      </c>
    </row>
    <row r="92" spans="1:39" s="2" customFormat="1" x14ac:dyDescent="0.25">
      <c r="A92" s="19">
        <v>0.33</v>
      </c>
      <c r="B92" s="145"/>
      <c r="C92" s="20" t="s">
        <v>126</v>
      </c>
      <c r="D92" s="21">
        <v>1.4</v>
      </c>
      <c r="E92" s="21">
        <v>1.68</v>
      </c>
      <c r="F92" s="22">
        <v>339074</v>
      </c>
      <c r="G92" s="19">
        <v>0.34</v>
      </c>
      <c r="H92" s="23">
        <f t="shared" si="63"/>
        <v>385188.06399999995</v>
      </c>
      <c r="I92" s="23">
        <f t="shared" si="64"/>
        <v>417467.90879999998</v>
      </c>
      <c r="J92" s="24"/>
      <c r="K92" s="24">
        <f t="shared" si="65"/>
        <v>0</v>
      </c>
      <c r="L92" s="25">
        <v>25</v>
      </c>
      <c r="M92" s="24">
        <f t="shared" si="69"/>
        <v>9629701.5999999996</v>
      </c>
      <c r="N92" s="24"/>
      <c r="O92" s="24">
        <f>N92*H92</f>
        <v>0</v>
      </c>
      <c r="P92" s="24"/>
      <c r="Q92" s="24">
        <f>P92*H92</f>
        <v>0</v>
      </c>
      <c r="R92" s="24"/>
      <c r="S92" s="24">
        <f>SUM(R92*H92)</f>
        <v>0</v>
      </c>
      <c r="T92" s="24"/>
      <c r="U92" s="24">
        <f>SUM(T92*H92)</f>
        <v>0</v>
      </c>
      <c r="V92" s="24"/>
      <c r="W92" s="24">
        <f>V92*H92</f>
        <v>0</v>
      </c>
      <c r="X92" s="24"/>
      <c r="Y92" s="24">
        <f>X92*H92</f>
        <v>0</v>
      </c>
      <c r="Z92" s="24"/>
      <c r="AA92" s="24">
        <f>Z92*H92</f>
        <v>0</v>
      </c>
      <c r="AB92" s="24"/>
      <c r="AC92" s="24">
        <f>AB92*I92</f>
        <v>0</v>
      </c>
      <c r="AD92" s="24"/>
      <c r="AE92" s="24">
        <f>SUM(AD92*I92)</f>
        <v>0</v>
      </c>
      <c r="AF92" s="24"/>
      <c r="AG92" s="24"/>
      <c r="AH92" s="24"/>
      <c r="AI92" s="24">
        <f>AH92*I92</f>
        <v>0</v>
      </c>
      <c r="AJ92" s="24"/>
      <c r="AK92" s="24">
        <f>AJ92*I92</f>
        <v>0</v>
      </c>
      <c r="AL92" s="26">
        <f t="shared" si="70"/>
        <v>25</v>
      </c>
      <c r="AM92" s="26">
        <f t="shared" si="70"/>
        <v>9629701.5999999996</v>
      </c>
    </row>
    <row r="93" spans="1:39" s="2" customFormat="1" x14ac:dyDescent="0.25">
      <c r="A93" s="19">
        <v>0.2</v>
      </c>
      <c r="B93" s="145"/>
      <c r="C93" s="20" t="s">
        <v>127</v>
      </c>
      <c r="D93" s="21">
        <v>1.4</v>
      </c>
      <c r="E93" s="21">
        <v>1.68</v>
      </c>
      <c r="F93" s="22">
        <v>195740</v>
      </c>
      <c r="G93" s="19">
        <v>0.24</v>
      </c>
      <c r="H93" s="23">
        <f t="shared" si="63"/>
        <v>214531.04</v>
      </c>
      <c r="I93" s="23">
        <f t="shared" si="64"/>
        <v>227684.76800000001</v>
      </c>
      <c r="J93" s="24">
        <v>51</v>
      </c>
      <c r="K93" s="24">
        <f t="shared" si="65"/>
        <v>10941083.040000001</v>
      </c>
      <c r="L93" s="25">
        <v>230</v>
      </c>
      <c r="M93" s="24">
        <f t="shared" si="69"/>
        <v>49342139.200000003</v>
      </c>
      <c r="N93" s="24"/>
      <c r="O93" s="24">
        <f>N93*H93</f>
        <v>0</v>
      </c>
      <c r="P93" s="24"/>
      <c r="Q93" s="24">
        <f>P93*H93</f>
        <v>0</v>
      </c>
      <c r="R93" s="24"/>
      <c r="S93" s="24">
        <f>SUM(R93*H93)</f>
        <v>0</v>
      </c>
      <c r="T93" s="24"/>
      <c r="U93" s="24">
        <f>SUM(T93*H93)</f>
        <v>0</v>
      </c>
      <c r="V93" s="24"/>
      <c r="W93" s="24">
        <f>V93*H93</f>
        <v>0</v>
      </c>
      <c r="X93" s="24"/>
      <c r="Y93" s="24">
        <f>X93*H93</f>
        <v>0</v>
      </c>
      <c r="Z93" s="24"/>
      <c r="AA93" s="24">
        <f>Z93*H93</f>
        <v>0</v>
      </c>
      <c r="AB93" s="24"/>
      <c r="AC93" s="24">
        <f>AB93*I93</f>
        <v>0</v>
      </c>
      <c r="AD93" s="24"/>
      <c r="AE93" s="24">
        <f>SUM(AD93*I93)</f>
        <v>0</v>
      </c>
      <c r="AF93" s="24"/>
      <c r="AG93" s="24"/>
      <c r="AH93" s="24"/>
      <c r="AI93" s="24">
        <f>AH93*I93</f>
        <v>0</v>
      </c>
      <c r="AJ93" s="24"/>
      <c r="AK93" s="24">
        <f>AJ93*I93</f>
        <v>0</v>
      </c>
      <c r="AL93" s="26">
        <f t="shared" si="70"/>
        <v>281</v>
      </c>
      <c r="AM93" s="26">
        <f t="shared" si="70"/>
        <v>60283222.240000002</v>
      </c>
    </row>
    <row r="94" spans="1:39" s="2" customFormat="1" x14ac:dyDescent="0.25">
      <c r="A94" s="19">
        <v>0.45</v>
      </c>
      <c r="B94" s="145"/>
      <c r="C94" s="20" t="s">
        <v>128</v>
      </c>
      <c r="D94" s="21">
        <v>1.4</v>
      </c>
      <c r="E94" s="21">
        <v>1.68</v>
      </c>
      <c r="F94" s="22">
        <v>262550</v>
      </c>
      <c r="G94" s="19">
        <v>0.46</v>
      </c>
      <c r="H94" s="23">
        <f t="shared" si="63"/>
        <v>310859.20000000007</v>
      </c>
      <c r="I94" s="23">
        <f t="shared" si="64"/>
        <v>344675.64000000007</v>
      </c>
      <c r="J94" s="24">
        <v>115</v>
      </c>
      <c r="K94" s="24">
        <f t="shared" si="65"/>
        <v>35748808.000000007</v>
      </c>
      <c r="L94" s="25">
        <v>305</v>
      </c>
      <c r="M94" s="24">
        <f t="shared" si="69"/>
        <v>94812056.000000015</v>
      </c>
      <c r="N94" s="24"/>
      <c r="O94" s="24">
        <f>N94*H94</f>
        <v>0</v>
      </c>
      <c r="P94" s="24"/>
      <c r="Q94" s="24">
        <f>P94*H94</f>
        <v>0</v>
      </c>
      <c r="R94" s="24"/>
      <c r="S94" s="24">
        <f>SUM(R94*H94)</f>
        <v>0</v>
      </c>
      <c r="T94" s="24"/>
      <c r="U94" s="24">
        <f>SUM(T94*H94)</f>
        <v>0</v>
      </c>
      <c r="V94" s="24"/>
      <c r="W94" s="24">
        <f>V94*H94</f>
        <v>0</v>
      </c>
      <c r="X94" s="24">
        <v>80</v>
      </c>
      <c r="Y94" s="24">
        <f>X94*H94</f>
        <v>24868736.000000007</v>
      </c>
      <c r="Z94" s="24"/>
      <c r="AA94" s="24">
        <f>Z94*H94</f>
        <v>0</v>
      </c>
      <c r="AB94" s="24"/>
      <c r="AC94" s="24">
        <f>AB94*I94</f>
        <v>0</v>
      </c>
      <c r="AD94" s="24"/>
      <c r="AE94" s="24">
        <f>SUM(AD94*I94)</f>
        <v>0</v>
      </c>
      <c r="AF94" s="24"/>
      <c r="AG94" s="24"/>
      <c r="AH94" s="24"/>
      <c r="AI94" s="24">
        <f>AH94*I94</f>
        <v>0</v>
      </c>
      <c r="AJ94" s="24"/>
      <c r="AK94" s="24">
        <f>AJ94*I94</f>
        <v>0</v>
      </c>
      <c r="AL94" s="26">
        <f t="shared" si="70"/>
        <v>500</v>
      </c>
      <c r="AM94" s="26">
        <f t="shared" si="70"/>
        <v>155429600.00000003</v>
      </c>
    </row>
    <row r="95" spans="1:39" s="2" customFormat="1" x14ac:dyDescent="0.25">
      <c r="A95" s="19">
        <v>0.09</v>
      </c>
      <c r="B95" s="145"/>
      <c r="C95" s="20" t="s">
        <v>129</v>
      </c>
      <c r="D95" s="21">
        <v>1.4</v>
      </c>
      <c r="E95" s="21">
        <v>1.68</v>
      </c>
      <c r="F95" s="22">
        <v>416620</v>
      </c>
      <c r="G95" s="19">
        <v>0.09</v>
      </c>
      <c r="H95" s="23">
        <f t="shared" si="63"/>
        <v>431618.32</v>
      </c>
      <c r="I95" s="23">
        <f t="shared" si="64"/>
        <v>442117.14399999997</v>
      </c>
      <c r="J95" s="24">
        <v>3</v>
      </c>
      <c r="K95" s="24">
        <f t="shared" si="65"/>
        <v>1294854.96</v>
      </c>
      <c r="L95" s="25"/>
      <c r="M95" s="24">
        <f t="shared" si="69"/>
        <v>0</v>
      </c>
      <c r="N95" s="24">
        <v>5</v>
      </c>
      <c r="O95" s="24">
        <f>N95*H95</f>
        <v>2158091.6</v>
      </c>
      <c r="P95" s="24"/>
      <c r="Q95" s="24">
        <f>P95*H95</f>
        <v>0</v>
      </c>
      <c r="R95" s="24"/>
      <c r="S95" s="24">
        <f>SUM(R95*H95)</f>
        <v>0</v>
      </c>
      <c r="T95" s="24"/>
      <c r="U95" s="24">
        <f>SUM(T95*H95)</f>
        <v>0</v>
      </c>
      <c r="V95" s="24"/>
      <c r="W95" s="24">
        <f>V95*H95</f>
        <v>0</v>
      </c>
      <c r="X95" s="24"/>
      <c r="Y95" s="24">
        <f>X95*H95</f>
        <v>0</v>
      </c>
      <c r="Z95" s="24"/>
      <c r="AA95" s="24">
        <f>Z95*H95</f>
        <v>0</v>
      </c>
      <c r="AB95" s="24"/>
      <c r="AC95" s="24">
        <f>AB95*I95</f>
        <v>0</v>
      </c>
      <c r="AD95" s="24"/>
      <c r="AE95" s="24">
        <f>SUM(AD95*I95)</f>
        <v>0</v>
      </c>
      <c r="AF95" s="24"/>
      <c r="AG95" s="24"/>
      <c r="AH95" s="24"/>
      <c r="AI95" s="24">
        <f>AH95*I95</f>
        <v>0</v>
      </c>
      <c r="AJ95" s="24"/>
      <c r="AK95" s="24">
        <f>AJ95*I95</f>
        <v>0</v>
      </c>
      <c r="AL95" s="26">
        <f t="shared" si="70"/>
        <v>8</v>
      </c>
      <c r="AM95" s="26">
        <f t="shared" si="70"/>
        <v>3452946.56</v>
      </c>
    </row>
    <row r="96" spans="1:39" s="2" customFormat="1" x14ac:dyDescent="0.25">
      <c r="A96" s="19"/>
      <c r="B96" s="145"/>
      <c r="C96" s="20" t="s">
        <v>130</v>
      </c>
      <c r="D96" s="21">
        <v>1.4</v>
      </c>
      <c r="E96" s="21">
        <v>1.68</v>
      </c>
      <c r="F96" s="22">
        <v>343828</v>
      </c>
      <c r="G96" s="19">
        <v>0.32</v>
      </c>
      <c r="H96" s="23">
        <f>F96*(D96*G96+(1-G96))</f>
        <v>387837.98399999994</v>
      </c>
      <c r="I96" s="23">
        <f>F96*(E96*G96+(1-G96))</f>
        <v>418644.97279999999</v>
      </c>
      <c r="J96" s="24"/>
      <c r="K96" s="24"/>
      <c r="L96" s="25"/>
      <c r="M96" s="24">
        <f t="shared" si="69"/>
        <v>0</v>
      </c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6">
        <f t="shared" si="70"/>
        <v>0</v>
      </c>
      <c r="AM96" s="26">
        <f t="shared" si="70"/>
        <v>0</v>
      </c>
    </row>
    <row r="97" spans="1:39" s="2" customFormat="1" x14ac:dyDescent="0.25">
      <c r="A97" s="19"/>
      <c r="B97" s="146"/>
      <c r="C97" s="20" t="s">
        <v>131</v>
      </c>
      <c r="D97" s="21">
        <v>1.4</v>
      </c>
      <c r="E97" s="21">
        <v>1.68</v>
      </c>
      <c r="F97" s="22">
        <v>340252</v>
      </c>
      <c r="G97" s="19">
        <v>0.33</v>
      </c>
      <c r="H97" s="23">
        <f>F97*(D97*G97+(1-G97))</f>
        <v>385165.26399999997</v>
      </c>
      <c r="I97" s="23">
        <f>F97*(E97*G97+(1-G97))</f>
        <v>416604.54879999999</v>
      </c>
      <c r="J97" s="24">
        <v>2</v>
      </c>
      <c r="K97" s="24">
        <f t="shared" si="65"/>
        <v>770330.52799999993</v>
      </c>
      <c r="L97" s="25">
        <v>5</v>
      </c>
      <c r="M97" s="24">
        <f t="shared" si="69"/>
        <v>1925826.3199999998</v>
      </c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6">
        <f t="shared" si="70"/>
        <v>7</v>
      </c>
      <c r="AM97" s="26">
        <f t="shared" si="70"/>
        <v>2696156.8479999998</v>
      </c>
    </row>
    <row r="98" spans="1:39" s="2" customFormat="1" x14ac:dyDescent="0.25">
      <c r="A98" s="19"/>
      <c r="B98" s="108"/>
      <c r="C98" s="198" t="s">
        <v>132</v>
      </c>
      <c r="D98" s="36"/>
      <c r="E98" s="36"/>
      <c r="F98" s="37"/>
      <c r="G98" s="33"/>
      <c r="H98" s="196"/>
      <c r="I98" s="196"/>
      <c r="J98" s="26">
        <f t="shared" ref="J98:AM98" si="71">SUM(J99:J101)</f>
        <v>85</v>
      </c>
      <c r="K98" s="26">
        <f t="shared" si="71"/>
        <v>12772349.039999997</v>
      </c>
      <c r="L98" s="26">
        <f t="shared" si="71"/>
        <v>0</v>
      </c>
      <c r="M98" s="26">
        <f t="shared" si="71"/>
        <v>0</v>
      </c>
      <c r="N98" s="26">
        <f t="shared" si="71"/>
        <v>40</v>
      </c>
      <c r="O98" s="26">
        <f t="shared" si="71"/>
        <v>5251232</v>
      </c>
      <c r="P98" s="26">
        <f t="shared" si="71"/>
        <v>0</v>
      </c>
      <c r="Q98" s="26">
        <f t="shared" si="71"/>
        <v>0</v>
      </c>
      <c r="R98" s="26">
        <f t="shared" si="71"/>
        <v>0</v>
      </c>
      <c r="S98" s="26">
        <f t="shared" si="71"/>
        <v>0</v>
      </c>
      <c r="T98" s="26">
        <f t="shared" si="71"/>
        <v>0</v>
      </c>
      <c r="U98" s="26">
        <f t="shared" si="71"/>
        <v>0</v>
      </c>
      <c r="V98" s="26">
        <f t="shared" si="71"/>
        <v>190</v>
      </c>
      <c r="W98" s="26">
        <f t="shared" si="71"/>
        <v>27523431.84</v>
      </c>
      <c r="X98" s="26">
        <f t="shared" si="71"/>
        <v>100</v>
      </c>
      <c r="Y98" s="26">
        <f t="shared" si="71"/>
        <v>14418119.92</v>
      </c>
      <c r="Z98" s="26">
        <f t="shared" si="71"/>
        <v>0</v>
      </c>
      <c r="AA98" s="26">
        <f t="shared" si="71"/>
        <v>0</v>
      </c>
      <c r="AB98" s="26">
        <f t="shared" si="71"/>
        <v>0</v>
      </c>
      <c r="AC98" s="26">
        <f t="shared" si="71"/>
        <v>0</v>
      </c>
      <c r="AD98" s="26">
        <f t="shared" si="71"/>
        <v>0</v>
      </c>
      <c r="AE98" s="26">
        <f t="shared" si="71"/>
        <v>0</v>
      </c>
      <c r="AF98" s="26"/>
      <c r="AG98" s="26"/>
      <c r="AH98" s="26">
        <f t="shared" si="71"/>
        <v>0</v>
      </c>
      <c r="AI98" s="26">
        <f t="shared" si="71"/>
        <v>0</v>
      </c>
      <c r="AJ98" s="26">
        <f t="shared" si="71"/>
        <v>0</v>
      </c>
      <c r="AK98" s="26">
        <f t="shared" si="71"/>
        <v>0</v>
      </c>
      <c r="AL98" s="26">
        <f t="shared" si="71"/>
        <v>415</v>
      </c>
      <c r="AM98" s="26">
        <f t="shared" si="71"/>
        <v>59965132.799999997</v>
      </c>
    </row>
    <row r="99" spans="1:39" s="2" customFormat="1" x14ac:dyDescent="0.25">
      <c r="A99" s="19">
        <v>0.28999999999999998</v>
      </c>
      <c r="B99" s="144" t="s">
        <v>132</v>
      </c>
      <c r="C99" s="20" t="s">
        <v>133</v>
      </c>
      <c r="D99" s="21">
        <v>1.4</v>
      </c>
      <c r="E99" s="21">
        <v>1.68</v>
      </c>
      <c r="F99" s="22">
        <v>117215</v>
      </c>
      <c r="G99" s="19">
        <v>0.3</v>
      </c>
      <c r="H99" s="23">
        <f t="shared" si="63"/>
        <v>131280.79999999999</v>
      </c>
      <c r="I99" s="23">
        <f t="shared" si="64"/>
        <v>141126.85999999999</v>
      </c>
      <c r="J99" s="24">
        <v>60</v>
      </c>
      <c r="K99" s="24">
        <f t="shared" si="65"/>
        <v>7876847.9999999991</v>
      </c>
      <c r="L99" s="25"/>
      <c r="M99" s="24">
        <f>L99*H99</f>
        <v>0</v>
      </c>
      <c r="N99" s="24">
        <f>30+10</f>
        <v>40</v>
      </c>
      <c r="O99" s="24">
        <f>N99*H99</f>
        <v>5251232</v>
      </c>
      <c r="P99" s="24"/>
      <c r="Q99" s="24">
        <f>P99*H99</f>
        <v>0</v>
      </c>
      <c r="R99" s="24"/>
      <c r="S99" s="24">
        <f>SUM(R99*H99)</f>
        <v>0</v>
      </c>
      <c r="T99" s="24"/>
      <c r="U99" s="24">
        <f>SUM(T99*H99)</f>
        <v>0</v>
      </c>
      <c r="V99" s="24">
        <v>150</v>
      </c>
      <c r="W99" s="24">
        <f>V99*H99</f>
        <v>19692120</v>
      </c>
      <c r="X99" s="24">
        <v>80</v>
      </c>
      <c r="Y99" s="24">
        <f>X99*H99</f>
        <v>10502464</v>
      </c>
      <c r="Z99" s="24"/>
      <c r="AA99" s="24">
        <f>Z99*H99</f>
        <v>0</v>
      </c>
      <c r="AB99" s="24"/>
      <c r="AC99" s="24">
        <f>AB99*I99</f>
        <v>0</v>
      </c>
      <c r="AD99" s="24"/>
      <c r="AE99" s="24">
        <f>SUM(AD99*I99)</f>
        <v>0</v>
      </c>
      <c r="AF99" s="24"/>
      <c r="AG99" s="24"/>
      <c r="AH99" s="24"/>
      <c r="AI99" s="24">
        <f>AH99*I99</f>
        <v>0</v>
      </c>
      <c r="AJ99" s="24"/>
      <c r="AK99" s="24">
        <f>AJ99*I99</f>
        <v>0</v>
      </c>
      <c r="AL99" s="26">
        <f t="shared" ref="AL99:AM101" si="72">SUM(J99,L99,N99,P99,R99,T99,V99,X99,Z99,AB99,AD99,AF99,AH99,AJ99,)</f>
        <v>330</v>
      </c>
      <c r="AM99" s="26">
        <f t="shared" si="72"/>
        <v>43322664</v>
      </c>
    </row>
    <row r="100" spans="1:39" s="2" customFormat="1" x14ac:dyDescent="0.25">
      <c r="A100" s="19">
        <v>0.32</v>
      </c>
      <c r="B100" s="145"/>
      <c r="C100" s="20" t="s">
        <v>134</v>
      </c>
      <c r="D100" s="21">
        <v>1.4</v>
      </c>
      <c r="E100" s="21">
        <v>1.68</v>
      </c>
      <c r="F100" s="22">
        <v>172953</v>
      </c>
      <c r="G100" s="19">
        <v>0.33</v>
      </c>
      <c r="H100" s="23">
        <f>F100*(D100*G100+(1-G100))</f>
        <v>195782.79599999997</v>
      </c>
      <c r="I100" s="23">
        <f>F100*(E100*G100+(1-G100))</f>
        <v>211763.6532</v>
      </c>
      <c r="J100" s="24">
        <v>20</v>
      </c>
      <c r="K100" s="24">
        <f t="shared" si="65"/>
        <v>3915655.9199999995</v>
      </c>
      <c r="L100" s="25"/>
      <c r="M100" s="24">
        <f>L100*H100</f>
        <v>0</v>
      </c>
      <c r="N100" s="24"/>
      <c r="O100" s="24">
        <f>N100*H100</f>
        <v>0</v>
      </c>
      <c r="P100" s="24"/>
      <c r="Q100" s="24">
        <f>P100*H100</f>
        <v>0</v>
      </c>
      <c r="R100" s="24"/>
      <c r="S100" s="24">
        <f>SUM(R100*H100)</f>
        <v>0</v>
      </c>
      <c r="T100" s="24"/>
      <c r="U100" s="24">
        <f>SUM(T100*H100)</f>
        <v>0</v>
      </c>
      <c r="V100" s="24">
        <v>40</v>
      </c>
      <c r="W100" s="24">
        <f>V100*H100</f>
        <v>7831311.8399999989</v>
      </c>
      <c r="X100" s="24">
        <v>20</v>
      </c>
      <c r="Y100" s="24">
        <f>X100*H100</f>
        <v>3915655.9199999995</v>
      </c>
      <c r="Z100" s="24"/>
      <c r="AA100" s="24">
        <f>Z100*H100</f>
        <v>0</v>
      </c>
      <c r="AB100" s="24"/>
      <c r="AC100" s="24">
        <f>AB100*I100</f>
        <v>0</v>
      </c>
      <c r="AD100" s="24"/>
      <c r="AE100" s="24">
        <f>SUM(AD100*I100)</f>
        <v>0</v>
      </c>
      <c r="AF100" s="24"/>
      <c r="AG100" s="24"/>
      <c r="AH100" s="24"/>
      <c r="AI100" s="24">
        <f>AH100*I100</f>
        <v>0</v>
      </c>
      <c r="AJ100" s="24"/>
      <c r="AK100" s="24">
        <f>AJ100*I100</f>
        <v>0</v>
      </c>
      <c r="AL100" s="26">
        <f t="shared" si="72"/>
        <v>80</v>
      </c>
      <c r="AM100" s="26">
        <f t="shared" si="72"/>
        <v>15662623.679999998</v>
      </c>
    </row>
    <row r="101" spans="1:39" s="2" customFormat="1" x14ac:dyDescent="0.25">
      <c r="A101" s="19"/>
      <c r="B101" s="146"/>
      <c r="C101" s="20" t="s">
        <v>135</v>
      </c>
      <c r="D101" s="21">
        <v>1.4</v>
      </c>
      <c r="E101" s="21">
        <v>1.68</v>
      </c>
      <c r="F101" s="22">
        <v>170112</v>
      </c>
      <c r="G101" s="19">
        <v>0.38</v>
      </c>
      <c r="H101" s="23">
        <f>F101*(D101*G101+(1-G101))</f>
        <v>195969.02399999998</v>
      </c>
      <c r="I101" s="23">
        <f>F101*(E101*G101+(1-G101))</f>
        <v>214068.94079999998</v>
      </c>
      <c r="J101" s="24">
        <v>5</v>
      </c>
      <c r="K101" s="24">
        <f t="shared" si="65"/>
        <v>979845.11999999988</v>
      </c>
      <c r="L101" s="25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6">
        <f t="shared" si="72"/>
        <v>5</v>
      </c>
      <c r="AM101" s="26">
        <f t="shared" si="72"/>
        <v>979845.11999999988</v>
      </c>
    </row>
    <row r="102" spans="1:39" s="2" customFormat="1" x14ac:dyDescent="0.25">
      <c r="A102" s="19"/>
      <c r="B102" s="105"/>
      <c r="C102" s="198" t="s">
        <v>136</v>
      </c>
      <c r="D102" s="36"/>
      <c r="E102" s="36"/>
      <c r="F102" s="37"/>
      <c r="G102" s="33"/>
      <c r="H102" s="196"/>
      <c r="I102" s="196"/>
      <c r="J102" s="26">
        <f>SUM(J103:J104)</f>
        <v>94</v>
      </c>
      <c r="K102" s="26">
        <f t="shared" ref="K102:AM102" si="73">SUM(K103:K104)</f>
        <v>20943549.432</v>
      </c>
      <c r="L102" s="197">
        <f t="shared" si="73"/>
        <v>0</v>
      </c>
      <c r="M102" s="26">
        <f t="shared" si="73"/>
        <v>0</v>
      </c>
      <c r="N102" s="26">
        <f t="shared" si="73"/>
        <v>6</v>
      </c>
      <c r="O102" s="26">
        <f t="shared" si="73"/>
        <v>1330594.824</v>
      </c>
      <c r="P102" s="26">
        <f t="shared" si="73"/>
        <v>0</v>
      </c>
      <c r="Q102" s="26">
        <f t="shared" si="73"/>
        <v>0</v>
      </c>
      <c r="R102" s="26">
        <f t="shared" si="73"/>
        <v>0</v>
      </c>
      <c r="S102" s="26">
        <f t="shared" si="73"/>
        <v>0</v>
      </c>
      <c r="T102" s="26">
        <f t="shared" si="73"/>
        <v>0</v>
      </c>
      <c r="U102" s="26">
        <f t="shared" si="73"/>
        <v>0</v>
      </c>
      <c r="V102" s="26">
        <f t="shared" si="73"/>
        <v>10</v>
      </c>
      <c r="W102" s="26">
        <f t="shared" si="73"/>
        <v>2217658.04</v>
      </c>
      <c r="X102" s="26">
        <f t="shared" si="73"/>
        <v>3</v>
      </c>
      <c r="Y102" s="26">
        <f t="shared" si="73"/>
        <v>689688.37600000005</v>
      </c>
      <c r="Z102" s="26">
        <f t="shared" si="73"/>
        <v>40</v>
      </c>
      <c r="AA102" s="26">
        <f t="shared" si="73"/>
        <v>8895023.1239999998</v>
      </c>
      <c r="AB102" s="26">
        <f t="shared" si="73"/>
        <v>0</v>
      </c>
      <c r="AC102" s="26">
        <f t="shared" si="73"/>
        <v>0</v>
      </c>
      <c r="AD102" s="26">
        <f t="shared" si="73"/>
        <v>0</v>
      </c>
      <c r="AE102" s="26">
        <f t="shared" si="73"/>
        <v>0</v>
      </c>
      <c r="AF102" s="26"/>
      <c r="AG102" s="26"/>
      <c r="AH102" s="26">
        <f t="shared" si="73"/>
        <v>0</v>
      </c>
      <c r="AI102" s="26">
        <f t="shared" si="73"/>
        <v>0</v>
      </c>
      <c r="AJ102" s="26">
        <f t="shared" si="73"/>
        <v>0</v>
      </c>
      <c r="AK102" s="26">
        <f t="shared" si="73"/>
        <v>0</v>
      </c>
      <c r="AL102" s="199">
        <f t="shared" si="73"/>
        <v>153</v>
      </c>
      <c r="AM102" s="199">
        <f t="shared" si="73"/>
        <v>34076513.796000004</v>
      </c>
    </row>
    <row r="103" spans="1:39" s="2" customFormat="1" x14ac:dyDescent="0.25">
      <c r="A103" s="19">
        <v>0.2</v>
      </c>
      <c r="B103" s="144" t="s">
        <v>136</v>
      </c>
      <c r="C103" s="20" t="s">
        <v>137</v>
      </c>
      <c r="D103" s="21">
        <v>1.4</v>
      </c>
      <c r="E103" s="21">
        <v>1.68</v>
      </c>
      <c r="F103" s="53">
        <v>204581</v>
      </c>
      <c r="G103" s="19">
        <v>0.21</v>
      </c>
      <c r="H103" s="23">
        <f t="shared" si="63"/>
        <v>221765.804</v>
      </c>
      <c r="I103" s="23">
        <f t="shared" si="64"/>
        <v>233795.16680000001</v>
      </c>
      <c r="J103" s="48">
        <v>90</v>
      </c>
      <c r="K103" s="24">
        <f t="shared" si="65"/>
        <v>19958922.359999999</v>
      </c>
      <c r="L103" s="50"/>
      <c r="M103" s="24">
        <f>L103*H103</f>
        <v>0</v>
      </c>
      <c r="N103" s="48">
        <v>6</v>
      </c>
      <c r="O103" s="24">
        <f>N103*H103</f>
        <v>1330594.824</v>
      </c>
      <c r="P103" s="48"/>
      <c r="Q103" s="24">
        <f>P103*H103</f>
        <v>0</v>
      </c>
      <c r="R103" s="48"/>
      <c r="S103" s="24">
        <f>SUM(R103*H103)</f>
        <v>0</v>
      </c>
      <c r="T103" s="48"/>
      <c r="U103" s="24">
        <f>SUM(T103*H103)</f>
        <v>0</v>
      </c>
      <c r="V103" s="48">
        <v>10</v>
      </c>
      <c r="W103" s="24">
        <f>V103*H103</f>
        <v>2217658.04</v>
      </c>
      <c r="X103" s="48">
        <v>2</v>
      </c>
      <c r="Y103" s="24">
        <f>X103*H103</f>
        <v>443531.60800000001</v>
      </c>
      <c r="Z103" s="48">
        <v>39</v>
      </c>
      <c r="AA103" s="24">
        <f>Z103*H103</f>
        <v>8648866.3560000006</v>
      </c>
      <c r="AB103" s="48"/>
      <c r="AC103" s="24">
        <f>AB103*I103</f>
        <v>0</v>
      </c>
      <c r="AD103" s="48"/>
      <c r="AE103" s="24">
        <f>SUM(AD103*I103)</f>
        <v>0</v>
      </c>
      <c r="AF103" s="24"/>
      <c r="AG103" s="24"/>
      <c r="AH103" s="48"/>
      <c r="AI103" s="24">
        <f>AH103*I103</f>
        <v>0</v>
      </c>
      <c r="AJ103" s="48"/>
      <c r="AK103" s="24">
        <f>AJ103*I103</f>
        <v>0</v>
      </c>
      <c r="AL103" s="26">
        <f t="shared" ref="AL103:AM104" si="74">SUM(J103,L103,N103,P103,R103,T103,V103,X103,Z103,AB103,AD103,AF103,AH103,AJ103,)</f>
        <v>147</v>
      </c>
      <c r="AM103" s="26">
        <f t="shared" si="74"/>
        <v>32599573.188000001</v>
      </c>
    </row>
    <row r="104" spans="1:39" s="2" customFormat="1" ht="18.75" customHeight="1" x14ac:dyDescent="0.25">
      <c r="A104" s="19">
        <v>0.27</v>
      </c>
      <c r="B104" s="146"/>
      <c r="C104" s="20" t="s">
        <v>138</v>
      </c>
      <c r="D104" s="21">
        <v>1.4</v>
      </c>
      <c r="E104" s="21">
        <v>1.68</v>
      </c>
      <c r="F104" s="53">
        <v>221364</v>
      </c>
      <c r="G104" s="19">
        <v>0.28000000000000003</v>
      </c>
      <c r="H104" s="23">
        <f t="shared" si="63"/>
        <v>246156.76800000001</v>
      </c>
      <c r="I104" s="23">
        <f t="shared" si="64"/>
        <v>263511.70559999999</v>
      </c>
      <c r="J104" s="48">
        <v>4</v>
      </c>
      <c r="K104" s="24">
        <f t="shared" si="65"/>
        <v>984627.07200000004</v>
      </c>
      <c r="L104" s="50"/>
      <c r="M104" s="24">
        <f>L104*H104</f>
        <v>0</v>
      </c>
      <c r="N104" s="48"/>
      <c r="O104" s="24">
        <f>N104*H104</f>
        <v>0</v>
      </c>
      <c r="P104" s="48"/>
      <c r="Q104" s="24">
        <f>P104*H104</f>
        <v>0</v>
      </c>
      <c r="R104" s="48"/>
      <c r="S104" s="24">
        <f>SUM(R104*H104)</f>
        <v>0</v>
      </c>
      <c r="T104" s="48"/>
      <c r="U104" s="24">
        <f>SUM(T104*H104)</f>
        <v>0</v>
      </c>
      <c r="V104" s="48"/>
      <c r="W104" s="24">
        <f>V104*H104</f>
        <v>0</v>
      </c>
      <c r="X104" s="48">
        <v>1</v>
      </c>
      <c r="Y104" s="24">
        <f>X104*H104</f>
        <v>246156.76800000001</v>
      </c>
      <c r="Z104" s="48">
        <v>1</v>
      </c>
      <c r="AA104" s="24">
        <f>Z104*H104</f>
        <v>246156.76800000001</v>
      </c>
      <c r="AB104" s="48"/>
      <c r="AC104" s="24">
        <f>AB104*I104</f>
        <v>0</v>
      </c>
      <c r="AD104" s="48"/>
      <c r="AE104" s="24">
        <f>SUM(AD104*I104)</f>
        <v>0</v>
      </c>
      <c r="AF104" s="24"/>
      <c r="AG104" s="24"/>
      <c r="AH104" s="48"/>
      <c r="AI104" s="24">
        <f>AH104*I104</f>
        <v>0</v>
      </c>
      <c r="AJ104" s="48"/>
      <c r="AK104" s="24">
        <f>AJ104*I104</f>
        <v>0</v>
      </c>
      <c r="AL104" s="26">
        <f t="shared" si="74"/>
        <v>6</v>
      </c>
      <c r="AM104" s="26">
        <f t="shared" si="74"/>
        <v>1476940.608</v>
      </c>
    </row>
    <row r="105" spans="1:39" s="2" customFormat="1" ht="30" x14ac:dyDescent="0.25">
      <c r="A105" s="19"/>
      <c r="B105" s="107"/>
      <c r="C105" s="198" t="s">
        <v>139</v>
      </c>
      <c r="D105" s="36"/>
      <c r="E105" s="36"/>
      <c r="F105" s="200"/>
      <c r="G105" s="33"/>
      <c r="H105" s="196"/>
      <c r="I105" s="196"/>
      <c r="J105" s="201">
        <f>J106</f>
        <v>48</v>
      </c>
      <c r="K105" s="26">
        <f t="shared" ref="K105:AM105" si="75">K106</f>
        <v>8314386.0479999995</v>
      </c>
      <c r="L105" s="202">
        <f t="shared" si="75"/>
        <v>0</v>
      </c>
      <c r="M105" s="26">
        <f t="shared" si="75"/>
        <v>0</v>
      </c>
      <c r="N105" s="201">
        <f t="shared" si="75"/>
        <v>0</v>
      </c>
      <c r="O105" s="26">
        <f t="shared" si="75"/>
        <v>0</v>
      </c>
      <c r="P105" s="201">
        <f t="shared" si="75"/>
        <v>0</v>
      </c>
      <c r="Q105" s="26">
        <f t="shared" si="75"/>
        <v>0</v>
      </c>
      <c r="R105" s="201">
        <f t="shared" si="75"/>
        <v>0</v>
      </c>
      <c r="S105" s="26">
        <f t="shared" si="75"/>
        <v>0</v>
      </c>
      <c r="T105" s="201">
        <f t="shared" si="75"/>
        <v>0</v>
      </c>
      <c r="U105" s="26">
        <f t="shared" si="75"/>
        <v>0</v>
      </c>
      <c r="V105" s="201">
        <f t="shared" si="75"/>
        <v>0</v>
      </c>
      <c r="W105" s="26">
        <f t="shared" si="75"/>
        <v>0</v>
      </c>
      <c r="X105" s="201">
        <f t="shared" si="75"/>
        <v>0</v>
      </c>
      <c r="Y105" s="26">
        <f t="shared" si="75"/>
        <v>0</v>
      </c>
      <c r="Z105" s="201">
        <f t="shared" si="75"/>
        <v>0</v>
      </c>
      <c r="AA105" s="26">
        <f t="shared" si="75"/>
        <v>0</v>
      </c>
      <c r="AB105" s="201">
        <f t="shared" si="75"/>
        <v>0</v>
      </c>
      <c r="AC105" s="26">
        <f t="shared" si="75"/>
        <v>0</v>
      </c>
      <c r="AD105" s="201">
        <f t="shared" si="75"/>
        <v>0</v>
      </c>
      <c r="AE105" s="26">
        <f t="shared" si="75"/>
        <v>0</v>
      </c>
      <c r="AF105" s="26"/>
      <c r="AG105" s="26"/>
      <c r="AH105" s="201">
        <f t="shared" si="75"/>
        <v>0</v>
      </c>
      <c r="AI105" s="26">
        <f t="shared" si="75"/>
        <v>0</v>
      </c>
      <c r="AJ105" s="201">
        <f t="shared" si="75"/>
        <v>0</v>
      </c>
      <c r="AK105" s="26">
        <f t="shared" si="75"/>
        <v>0</v>
      </c>
      <c r="AL105" s="199">
        <f t="shared" si="75"/>
        <v>48</v>
      </c>
      <c r="AM105" s="199">
        <f t="shared" si="75"/>
        <v>8314386.0479999995</v>
      </c>
    </row>
    <row r="106" spans="1:39" s="2" customFormat="1" ht="24" x14ac:dyDescent="0.25">
      <c r="A106" s="19">
        <v>0.32</v>
      </c>
      <c r="B106" s="108" t="s">
        <v>139</v>
      </c>
      <c r="C106" s="20" t="s">
        <v>140</v>
      </c>
      <c r="D106" s="21">
        <v>1.4</v>
      </c>
      <c r="E106" s="21">
        <v>1.68</v>
      </c>
      <c r="F106" s="22">
        <v>153018</v>
      </c>
      <c r="G106" s="19">
        <v>0.33</v>
      </c>
      <c r="H106" s="23">
        <f>F106*(D106*G106+(1-G106))</f>
        <v>173216.37599999999</v>
      </c>
      <c r="I106" s="23">
        <f t="shared" si="64"/>
        <v>187355.23919999998</v>
      </c>
      <c r="J106" s="24">
        <v>48</v>
      </c>
      <c r="K106" s="24">
        <f>J106*H106</f>
        <v>8314386.0479999995</v>
      </c>
      <c r="L106" s="25"/>
      <c r="M106" s="24">
        <f>L106*H106</f>
        <v>0</v>
      </c>
      <c r="N106" s="24"/>
      <c r="O106" s="24">
        <f>N106*H106</f>
        <v>0</v>
      </c>
      <c r="P106" s="24"/>
      <c r="Q106" s="24">
        <f>P106*H106</f>
        <v>0</v>
      </c>
      <c r="R106" s="24"/>
      <c r="S106" s="24">
        <f>SUM(R106*H106)</f>
        <v>0</v>
      </c>
      <c r="T106" s="24"/>
      <c r="U106" s="24">
        <f>SUM(T106*H106)</f>
        <v>0</v>
      </c>
      <c r="V106" s="24"/>
      <c r="W106" s="24">
        <f>V106*H106</f>
        <v>0</v>
      </c>
      <c r="X106" s="24"/>
      <c r="Y106" s="24">
        <f>X106*H106</f>
        <v>0</v>
      </c>
      <c r="Z106" s="24"/>
      <c r="AA106" s="24">
        <f>Z106*H106</f>
        <v>0</v>
      </c>
      <c r="AB106" s="24"/>
      <c r="AC106" s="24">
        <f>AB106*I106</f>
        <v>0</v>
      </c>
      <c r="AD106" s="24"/>
      <c r="AE106" s="24">
        <f>SUM(AD106*I106)</f>
        <v>0</v>
      </c>
      <c r="AF106" s="24"/>
      <c r="AG106" s="24"/>
      <c r="AH106" s="24"/>
      <c r="AI106" s="24">
        <f>AH106*I106</f>
        <v>0</v>
      </c>
      <c r="AJ106" s="24"/>
      <c r="AK106" s="24">
        <f>AJ106*I106</f>
        <v>0</v>
      </c>
      <c r="AL106" s="26">
        <f>SUM(J106,L106,N106,P106,R106,T106,V106,X106,Z106,AB106,AD106,AF106,AH106,AJ106,)</f>
        <v>48</v>
      </c>
      <c r="AM106" s="26">
        <f>SUM(K106,M106,O106,Q106,S106,U106,W106,Y106,AA106,AC106,AE106,AG106,AI106,AK106,)</f>
        <v>8314386.0479999995</v>
      </c>
    </row>
    <row r="107" spans="1:39" s="2" customFormat="1" x14ac:dyDescent="0.25">
      <c r="A107" s="19"/>
      <c r="B107" s="108"/>
      <c r="C107" s="198" t="s">
        <v>141</v>
      </c>
      <c r="D107" s="36"/>
      <c r="E107" s="36"/>
      <c r="F107" s="37"/>
      <c r="G107" s="33"/>
      <c r="H107" s="196"/>
      <c r="I107" s="196"/>
      <c r="J107" s="26">
        <f>J108+J109</f>
        <v>12</v>
      </c>
      <c r="K107" s="26">
        <f t="shared" ref="K107:AM107" si="76">K108+K109</f>
        <v>2943077.3760000002</v>
      </c>
      <c r="L107" s="197">
        <f t="shared" si="76"/>
        <v>0</v>
      </c>
      <c r="M107" s="26">
        <f t="shared" si="76"/>
        <v>0</v>
      </c>
      <c r="N107" s="26">
        <f t="shared" si="76"/>
        <v>0</v>
      </c>
      <c r="O107" s="26">
        <f t="shared" si="76"/>
        <v>0</v>
      </c>
      <c r="P107" s="26">
        <f t="shared" si="76"/>
        <v>0</v>
      </c>
      <c r="Q107" s="26">
        <f t="shared" si="76"/>
        <v>0</v>
      </c>
      <c r="R107" s="26">
        <f t="shared" si="76"/>
        <v>0</v>
      </c>
      <c r="S107" s="26">
        <f t="shared" si="76"/>
        <v>0</v>
      </c>
      <c r="T107" s="26">
        <f t="shared" si="76"/>
        <v>0</v>
      </c>
      <c r="U107" s="26">
        <f t="shared" si="76"/>
        <v>0</v>
      </c>
      <c r="V107" s="26">
        <f t="shared" si="76"/>
        <v>0</v>
      </c>
      <c r="W107" s="26">
        <f t="shared" si="76"/>
        <v>0</v>
      </c>
      <c r="X107" s="26">
        <f t="shared" si="76"/>
        <v>0</v>
      </c>
      <c r="Y107" s="26">
        <f t="shared" si="76"/>
        <v>0</v>
      </c>
      <c r="Z107" s="26">
        <f t="shared" si="76"/>
        <v>0</v>
      </c>
      <c r="AA107" s="26">
        <f t="shared" si="76"/>
        <v>0</v>
      </c>
      <c r="AB107" s="26">
        <f t="shared" si="76"/>
        <v>0</v>
      </c>
      <c r="AC107" s="26">
        <f t="shared" si="76"/>
        <v>0</v>
      </c>
      <c r="AD107" s="26">
        <f t="shared" si="76"/>
        <v>0</v>
      </c>
      <c r="AE107" s="26">
        <f t="shared" si="76"/>
        <v>0</v>
      </c>
      <c r="AF107" s="26"/>
      <c r="AG107" s="26"/>
      <c r="AH107" s="26">
        <f t="shared" si="76"/>
        <v>0</v>
      </c>
      <c r="AI107" s="26">
        <f t="shared" si="76"/>
        <v>0</v>
      </c>
      <c r="AJ107" s="26">
        <f t="shared" si="76"/>
        <v>0</v>
      </c>
      <c r="AK107" s="26">
        <f t="shared" si="76"/>
        <v>0</v>
      </c>
      <c r="AL107" s="199">
        <f t="shared" si="76"/>
        <v>12</v>
      </c>
      <c r="AM107" s="199">
        <f t="shared" si="76"/>
        <v>2943077.3760000002</v>
      </c>
    </row>
    <row r="108" spans="1:39" s="2" customFormat="1" x14ac:dyDescent="0.25">
      <c r="A108" s="19">
        <v>0.17</v>
      </c>
      <c r="B108" s="150" t="s">
        <v>141</v>
      </c>
      <c r="C108" s="20" t="s">
        <v>142</v>
      </c>
      <c r="D108" s="21">
        <v>1.4</v>
      </c>
      <c r="E108" s="21">
        <v>1.68</v>
      </c>
      <c r="F108" s="22">
        <v>228784</v>
      </c>
      <c r="G108" s="19">
        <v>0.18</v>
      </c>
      <c r="H108" s="23">
        <f>F108*(D108*G108+(1-G108))</f>
        <v>245256.448</v>
      </c>
      <c r="I108" s="23">
        <f t="shared" si="64"/>
        <v>256787.16160000002</v>
      </c>
      <c r="J108" s="24">
        <v>12</v>
      </c>
      <c r="K108" s="24">
        <f>J108*H108</f>
        <v>2943077.3760000002</v>
      </c>
      <c r="L108" s="25"/>
      <c r="M108" s="24">
        <f>L108*H108</f>
        <v>0</v>
      </c>
      <c r="N108" s="24"/>
      <c r="O108" s="24">
        <f>N108*H108</f>
        <v>0</v>
      </c>
      <c r="P108" s="24"/>
      <c r="Q108" s="24">
        <f>P108*H108</f>
        <v>0</v>
      </c>
      <c r="R108" s="24"/>
      <c r="S108" s="24">
        <f>SUM(R108*H108)</f>
        <v>0</v>
      </c>
      <c r="T108" s="24"/>
      <c r="U108" s="24">
        <f>SUM(T108*H108)</f>
        <v>0</v>
      </c>
      <c r="V108" s="24"/>
      <c r="W108" s="24">
        <f>V108*H108</f>
        <v>0</v>
      </c>
      <c r="X108" s="24"/>
      <c r="Y108" s="24">
        <f>X108*H108</f>
        <v>0</v>
      </c>
      <c r="Z108" s="24"/>
      <c r="AA108" s="24">
        <f>Z108*H108</f>
        <v>0</v>
      </c>
      <c r="AB108" s="24"/>
      <c r="AC108" s="24">
        <f>AB108*I108</f>
        <v>0</v>
      </c>
      <c r="AD108" s="24"/>
      <c r="AE108" s="24">
        <f>SUM(AD108*I108)</f>
        <v>0</v>
      </c>
      <c r="AF108" s="24"/>
      <c r="AG108" s="24"/>
      <c r="AH108" s="24"/>
      <c r="AI108" s="24">
        <f>AH108*I108</f>
        <v>0</v>
      </c>
      <c r="AJ108" s="24"/>
      <c r="AK108" s="24">
        <f>AJ108*I108</f>
        <v>0</v>
      </c>
      <c r="AL108" s="26">
        <f t="shared" ref="AL108:AM109" si="77">SUM(J108,L108,N108,P108,R108,T108,V108,X108,Z108,AB108,AD108,AF108,AH108,AJ108,)</f>
        <v>12</v>
      </c>
      <c r="AM108" s="26">
        <f t="shared" si="77"/>
        <v>2943077.3760000002</v>
      </c>
    </row>
    <row r="109" spans="1:39" s="2" customFormat="1" x14ac:dyDescent="0.25">
      <c r="A109" s="19">
        <v>0.32</v>
      </c>
      <c r="B109" s="150"/>
      <c r="C109" s="20" t="s">
        <v>143</v>
      </c>
      <c r="D109" s="21">
        <v>1.4</v>
      </c>
      <c r="E109" s="21">
        <v>1.68</v>
      </c>
      <c r="F109" s="22">
        <v>127061</v>
      </c>
      <c r="G109" s="19">
        <v>0.33</v>
      </c>
      <c r="H109" s="23">
        <f>F109*(D109*G109+(1-G109))</f>
        <v>143833.052</v>
      </c>
      <c r="I109" s="23">
        <f t="shared" si="64"/>
        <v>155573.4884</v>
      </c>
      <c r="J109" s="24"/>
      <c r="K109" s="24">
        <f>J109*H109</f>
        <v>0</v>
      </c>
      <c r="L109" s="25"/>
      <c r="M109" s="24">
        <f>L109*H109</f>
        <v>0</v>
      </c>
      <c r="N109" s="24"/>
      <c r="O109" s="24">
        <f>N109*H109</f>
        <v>0</v>
      </c>
      <c r="P109" s="24"/>
      <c r="Q109" s="24">
        <f>P109*H109</f>
        <v>0</v>
      </c>
      <c r="R109" s="24"/>
      <c r="S109" s="24">
        <f>SUM(R109*H109)</f>
        <v>0</v>
      </c>
      <c r="T109" s="24"/>
      <c r="U109" s="24">
        <f>SUM(T109*H109)</f>
        <v>0</v>
      </c>
      <c r="V109" s="24"/>
      <c r="W109" s="24">
        <f>V109*H109</f>
        <v>0</v>
      </c>
      <c r="X109" s="24"/>
      <c r="Y109" s="24">
        <f>X109*H109</f>
        <v>0</v>
      </c>
      <c r="Z109" s="24"/>
      <c r="AA109" s="24">
        <f>Z109*H109</f>
        <v>0</v>
      </c>
      <c r="AB109" s="24"/>
      <c r="AC109" s="24">
        <f>AB109*I109</f>
        <v>0</v>
      </c>
      <c r="AD109" s="24"/>
      <c r="AE109" s="24">
        <f>SUM(AD109*I109)</f>
        <v>0</v>
      </c>
      <c r="AF109" s="24"/>
      <c r="AG109" s="24"/>
      <c r="AH109" s="24"/>
      <c r="AI109" s="24">
        <f>AH109*I109</f>
        <v>0</v>
      </c>
      <c r="AJ109" s="24"/>
      <c r="AK109" s="24">
        <f>AJ109*I109</f>
        <v>0</v>
      </c>
      <c r="AL109" s="26">
        <f t="shared" si="77"/>
        <v>0</v>
      </c>
      <c r="AM109" s="26">
        <f t="shared" si="77"/>
        <v>0</v>
      </c>
    </row>
    <row r="110" spans="1:39" s="5" customFormat="1" ht="15.75" customHeight="1" x14ac:dyDescent="0.25">
      <c r="A110" s="54"/>
      <c r="B110" s="204" t="s">
        <v>144</v>
      </c>
      <c r="C110" s="205" t="s">
        <v>145</v>
      </c>
      <c r="D110" s="205"/>
      <c r="E110" s="205"/>
      <c r="F110" s="206"/>
      <c r="G110" s="205"/>
      <c r="H110" s="205"/>
      <c r="I110" s="205"/>
      <c r="J110" s="207">
        <f>J9+J14+J16+J19+J21+J23+J26+J33+J36+J44+J48+J53+J62+J64+J87+J90+J98+J102+J105+J107</f>
        <v>3117</v>
      </c>
      <c r="K110" s="207">
        <f t="shared" ref="K110:AK110" si="78">K9+K14+K16+K19+K21+K23+K26+K33+K36+K44+K48+K53+K62+K64+K87+K90+K98+K102+K105+K107</f>
        <v>709755401.08800006</v>
      </c>
      <c r="L110" s="207">
        <f t="shared" si="78"/>
        <v>2351</v>
      </c>
      <c r="M110" s="207">
        <f t="shared" si="78"/>
        <v>583333168.88000011</v>
      </c>
      <c r="N110" s="207">
        <f t="shared" si="78"/>
        <v>126</v>
      </c>
      <c r="O110" s="207">
        <f t="shared" si="78"/>
        <v>25539543.064000003</v>
      </c>
      <c r="P110" s="207">
        <f t="shared" si="78"/>
        <v>70</v>
      </c>
      <c r="Q110" s="207">
        <f t="shared" si="78"/>
        <v>18337380</v>
      </c>
      <c r="R110" s="207">
        <f t="shared" si="78"/>
        <v>680</v>
      </c>
      <c r="S110" s="207">
        <f t="shared" si="78"/>
        <v>176118031.48000002</v>
      </c>
      <c r="T110" s="207">
        <f t="shared" si="78"/>
        <v>75</v>
      </c>
      <c r="U110" s="207">
        <f t="shared" si="78"/>
        <v>10748547</v>
      </c>
      <c r="V110" s="207">
        <f t="shared" si="78"/>
        <v>440</v>
      </c>
      <c r="W110" s="207">
        <f t="shared" si="78"/>
        <v>56711174.339999996</v>
      </c>
      <c r="X110" s="207">
        <f t="shared" si="78"/>
        <v>460</v>
      </c>
      <c r="Y110" s="208">
        <f t="shared" si="78"/>
        <v>91267912.84800002</v>
      </c>
      <c r="Z110" s="207">
        <f t="shared" si="78"/>
        <v>40</v>
      </c>
      <c r="AA110" s="207">
        <f t="shared" si="78"/>
        <v>8895023.1239999998</v>
      </c>
      <c r="AB110" s="207">
        <f t="shared" si="78"/>
        <v>16</v>
      </c>
      <c r="AC110" s="207">
        <f t="shared" si="78"/>
        <v>4457562.3167999992</v>
      </c>
      <c r="AD110" s="207">
        <f t="shared" si="78"/>
        <v>6</v>
      </c>
      <c r="AE110" s="207">
        <f t="shared" si="78"/>
        <v>1404118.9687999999</v>
      </c>
      <c r="AF110" s="207">
        <f t="shared" si="78"/>
        <v>12</v>
      </c>
      <c r="AG110" s="207">
        <f t="shared" si="78"/>
        <v>2358048.36</v>
      </c>
      <c r="AH110" s="207">
        <f t="shared" si="78"/>
        <v>400</v>
      </c>
      <c r="AI110" s="207">
        <f t="shared" si="78"/>
        <v>107891898.5124</v>
      </c>
      <c r="AJ110" s="207">
        <f t="shared" si="78"/>
        <v>482</v>
      </c>
      <c r="AK110" s="207">
        <f t="shared" si="78"/>
        <v>134506270.58360001</v>
      </c>
      <c r="AL110" s="207">
        <f>AL9+AL14+AL16+AL19+AL21+AL23+AL26+AL33+AL36+AL44+AL48+AL53+AL62+AL64+AL87+AL90+AL98+AL102+AL105+AL107</f>
        <v>8275</v>
      </c>
      <c r="AM110" s="209">
        <f>AM9+AM14+AM16+AM19+AM21+AM23+AM26+AM33+AM36+AM44+AM48+AM53+AM62+AM64+AM87+AM90+AM98+AM102+AM105+AM107</f>
        <v>1931324080.5656002</v>
      </c>
    </row>
    <row r="111" spans="1:39" x14ac:dyDescent="0.25">
      <c r="L111" s="1"/>
      <c r="M111" s="1"/>
      <c r="S111" s="56" t="e">
        <f>#REF!+S110+AC110</f>
        <v>#REF!</v>
      </c>
    </row>
    <row r="112" spans="1:39" x14ac:dyDescent="0.25">
      <c r="L112" s="1"/>
      <c r="M112" s="1"/>
      <c r="AM112" s="56">
        <f>AM110+AG110</f>
        <v>1933682128.9256001</v>
      </c>
    </row>
    <row r="378" spans="53:53" x14ac:dyDescent="0.25">
      <c r="BA378" s="1">
        <f>(AZ378/12*12*$F378*$G378*((1-$L378)+$L378*$M378*BA11*$H378))</f>
        <v>0</v>
      </c>
    </row>
  </sheetData>
  <autoFilter ref="A8:AM110"/>
  <mergeCells count="72">
    <mergeCell ref="B27:B32"/>
    <mergeCell ref="P5:Q5"/>
    <mergeCell ref="R5:S5"/>
    <mergeCell ref="T5:U5"/>
    <mergeCell ref="N4:O4"/>
    <mergeCell ref="B108:B109"/>
    <mergeCell ref="B34:B35"/>
    <mergeCell ref="B37:B43"/>
    <mergeCell ref="B45:B47"/>
    <mergeCell ref="B49:B52"/>
    <mergeCell ref="B54:B61"/>
    <mergeCell ref="B65:B86"/>
    <mergeCell ref="B88:B89"/>
    <mergeCell ref="B91:B97"/>
    <mergeCell ref="B99:B101"/>
    <mergeCell ref="B103:B104"/>
    <mergeCell ref="AJ6:AK6"/>
    <mergeCell ref="AL6:AM6"/>
    <mergeCell ref="B10:B13"/>
    <mergeCell ref="B17:B18"/>
    <mergeCell ref="B24:B25"/>
    <mergeCell ref="V6:W6"/>
    <mergeCell ref="X6:Y6"/>
    <mergeCell ref="Z6:AA6"/>
    <mergeCell ref="AB6:AC6"/>
    <mergeCell ref="AD6:AE6"/>
    <mergeCell ref="AH6:AI6"/>
    <mergeCell ref="G4:G7"/>
    <mergeCell ref="H4:H7"/>
    <mergeCell ref="I4:I7"/>
    <mergeCell ref="J4:K4"/>
    <mergeCell ref="L4:M4"/>
    <mergeCell ref="AL5:AM5"/>
    <mergeCell ref="J6:K6"/>
    <mergeCell ref="L6:M6"/>
    <mergeCell ref="N6:O6"/>
    <mergeCell ref="P6:Q6"/>
    <mergeCell ref="R6:S6"/>
    <mergeCell ref="T6:U6"/>
    <mergeCell ref="X5:Y5"/>
    <mergeCell ref="Z5:AA5"/>
    <mergeCell ref="AB5:AC5"/>
    <mergeCell ref="AD5:AE5"/>
    <mergeCell ref="AH5:AI5"/>
    <mergeCell ref="AJ5:AK5"/>
    <mergeCell ref="J5:K5"/>
    <mergeCell ref="L5:M5"/>
    <mergeCell ref="N5:O5"/>
    <mergeCell ref="V5:W5"/>
    <mergeCell ref="AB4:AC4"/>
    <mergeCell ref="AD4:AE4"/>
    <mergeCell ref="AF4:AG4"/>
    <mergeCell ref="AH4:AI4"/>
    <mergeCell ref="AJ4:AK4"/>
    <mergeCell ref="AL4:AM4"/>
    <mergeCell ref="P4:Q4"/>
    <mergeCell ref="R4:S4"/>
    <mergeCell ref="T4:U4"/>
    <mergeCell ref="V4:W4"/>
    <mergeCell ref="X4:Y4"/>
    <mergeCell ref="Z4:AA4"/>
    <mergeCell ref="G1:I1"/>
    <mergeCell ref="AL1:AM1"/>
    <mergeCell ref="G2:I2"/>
    <mergeCell ref="AL2:AM2"/>
    <mergeCell ref="B3:K3"/>
    <mergeCell ref="K2:U2"/>
    <mergeCell ref="A4:A7"/>
    <mergeCell ref="B4:B7"/>
    <mergeCell ref="C4:C7"/>
    <mergeCell ref="D4:E4"/>
    <mergeCell ref="F4:F7"/>
  </mergeCells>
  <pageMargins left="0" right="0" top="0.19685039370078741" bottom="0" header="0.11811023622047245" footer="0.11811023622047245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111"/>
  <sheetViews>
    <sheetView zoomScale="80" zoomScaleNormal="80" zoomScaleSheetLayoutView="90" workbookViewId="0">
      <pane xSplit="9" ySplit="11" topLeftCell="R26" activePane="bottomRight" state="frozen"/>
      <selection activeCell="AO110" activeCellId="1" sqref="AM110 AO110"/>
      <selection pane="topRight" activeCell="AO110" activeCellId="1" sqref="AM110 AO110"/>
      <selection pane="bottomLeft" activeCell="AO110" activeCellId="1" sqref="AM110 AO110"/>
      <selection pane="bottomRight" activeCell="S38" sqref="S38"/>
    </sheetView>
  </sheetViews>
  <sheetFormatPr defaultColWidth="9.140625" defaultRowHeight="15" x14ac:dyDescent="0.25"/>
  <cols>
    <col min="1" max="1" width="5.7109375" style="1" hidden="1" customWidth="1"/>
    <col min="2" max="2" width="26.140625" style="1" customWidth="1"/>
    <col min="3" max="3" width="33.140625" style="2" customWidth="1"/>
    <col min="4" max="5" width="10.28515625" style="2" hidden="1" customWidth="1"/>
    <col min="6" max="6" width="14.28515625" style="3" hidden="1" customWidth="1"/>
    <col min="7" max="7" width="8" style="2" hidden="1" customWidth="1"/>
    <col min="8" max="8" width="14" style="2" customWidth="1"/>
    <col min="9" max="9" width="14" style="1" customWidth="1"/>
    <col min="10" max="10" width="10.85546875" style="4" hidden="1" customWidth="1"/>
    <col min="11" max="11" width="14" style="4" hidden="1" customWidth="1"/>
    <col min="12" max="12" width="10.85546875" style="4" hidden="1" customWidth="1"/>
    <col min="13" max="13" width="15.85546875" style="4" hidden="1" customWidth="1"/>
    <col min="14" max="14" width="12.140625" style="1" hidden="1" customWidth="1"/>
    <col min="15" max="15" width="14.140625" style="1" hidden="1" customWidth="1"/>
    <col min="16" max="16" width="11.85546875" style="1" hidden="1" customWidth="1"/>
    <col min="17" max="17" width="17.5703125" style="1" hidden="1" customWidth="1"/>
    <col min="18" max="18" width="11.7109375" style="1" customWidth="1"/>
    <col min="19" max="19" width="14.42578125" style="1" customWidth="1"/>
    <col min="20" max="25" width="5.285156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9.5703125" style="1" hidden="1" customWidth="1"/>
    <col min="41" max="41" width="14.28515625" style="1" hidden="1" customWidth="1"/>
    <col min="42" max="42" width="10.140625" style="1" hidden="1" customWidth="1"/>
    <col min="43" max="43" width="15.28515625" style="1" hidden="1" customWidth="1"/>
    <col min="44" max="44" width="12.28515625" style="1" hidden="1" customWidth="1"/>
    <col min="45" max="45" width="17.140625" style="1" hidden="1" customWidth="1"/>
    <col min="46" max="46" width="0" style="1" hidden="1" customWidth="1"/>
    <col min="47" max="154" width="9.140625" style="1"/>
    <col min="155" max="155" width="10.5703125" style="1" customWidth="1"/>
    <col min="156" max="16384" width="9.140625" style="1"/>
  </cols>
  <sheetData>
    <row r="1" spans="1:45" ht="15" customHeight="1" x14ac:dyDescent="0.25">
      <c r="C1" s="1"/>
      <c r="D1" s="1"/>
      <c r="J1" s="1"/>
      <c r="K1" s="1"/>
      <c r="R1" s="120" t="s">
        <v>0</v>
      </c>
      <c r="S1" s="120"/>
    </row>
    <row r="2" spans="1:45" ht="39.75" customHeight="1" x14ac:dyDescent="0.25">
      <c r="C2" s="1"/>
      <c r="D2" s="1"/>
      <c r="J2" s="1"/>
      <c r="K2" s="1"/>
      <c r="R2" s="121" t="s">
        <v>172</v>
      </c>
      <c r="S2" s="121"/>
      <c r="AA2" s="57"/>
    </row>
    <row r="3" spans="1:45" ht="49.5" customHeight="1" x14ac:dyDescent="0.25">
      <c r="B3" s="122" t="s">
        <v>2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9"/>
      <c r="AI3" s="8"/>
      <c r="AJ3" s="8"/>
      <c r="AK3" s="8"/>
      <c r="AL3" s="58"/>
      <c r="AM3" s="58"/>
      <c r="AN3" s="58"/>
      <c r="AO3" s="58"/>
      <c r="AP3" s="58"/>
      <c r="AQ3" s="58"/>
      <c r="AR3" s="58"/>
      <c r="AS3" s="58"/>
    </row>
    <row r="4" spans="1:45" ht="73.5" customHeight="1" x14ac:dyDescent="0.25">
      <c r="A4" s="185" t="s">
        <v>3</v>
      </c>
      <c r="B4" s="187" t="s">
        <v>4</v>
      </c>
      <c r="C4" s="188" t="s">
        <v>5</v>
      </c>
      <c r="D4" s="189" t="s">
        <v>147</v>
      </c>
      <c r="E4" s="189"/>
      <c r="F4" s="190" t="s">
        <v>148</v>
      </c>
      <c r="G4" s="191" t="s">
        <v>3</v>
      </c>
      <c r="H4" s="190" t="s">
        <v>8</v>
      </c>
      <c r="I4" s="190" t="s">
        <v>9</v>
      </c>
      <c r="J4" s="180" t="s">
        <v>149</v>
      </c>
      <c r="K4" s="192"/>
      <c r="L4" s="180" t="s">
        <v>11</v>
      </c>
      <c r="M4" s="181"/>
      <c r="N4" s="180" t="s">
        <v>12</v>
      </c>
      <c r="O4" s="181"/>
      <c r="P4" s="180" t="s">
        <v>13</v>
      </c>
      <c r="Q4" s="181"/>
      <c r="R4" s="193" t="s">
        <v>150</v>
      </c>
      <c r="S4" s="194"/>
      <c r="T4" s="180" t="s">
        <v>151</v>
      </c>
      <c r="U4" s="181"/>
      <c r="V4" s="180" t="s">
        <v>152</v>
      </c>
      <c r="W4" s="181"/>
      <c r="X4" s="180" t="s">
        <v>153</v>
      </c>
      <c r="Y4" s="181"/>
      <c r="Z4" s="180" t="s">
        <v>154</v>
      </c>
      <c r="AA4" s="181"/>
      <c r="AB4" s="180" t="s">
        <v>15</v>
      </c>
      <c r="AC4" s="181"/>
      <c r="AD4" s="180" t="s">
        <v>16</v>
      </c>
      <c r="AE4" s="181"/>
      <c r="AF4" s="180" t="s">
        <v>155</v>
      </c>
      <c r="AG4" s="181"/>
      <c r="AH4" s="182" t="s">
        <v>18</v>
      </c>
      <c r="AI4" s="183"/>
      <c r="AJ4" s="182" t="s">
        <v>156</v>
      </c>
      <c r="AK4" s="183"/>
      <c r="AL4" s="182" t="s">
        <v>157</v>
      </c>
      <c r="AM4" s="183"/>
      <c r="AN4" s="182" t="s">
        <v>22</v>
      </c>
      <c r="AO4" s="183"/>
      <c r="AP4" s="184" t="s">
        <v>23</v>
      </c>
      <c r="AQ4" s="184"/>
      <c r="AR4" s="179" t="s">
        <v>24</v>
      </c>
      <c r="AS4" s="179"/>
    </row>
    <row r="5" spans="1:45" s="12" customFormat="1" ht="14.25" hidden="1" customHeight="1" x14ac:dyDescent="0.25">
      <c r="A5" s="185"/>
      <c r="B5" s="187"/>
      <c r="C5" s="188"/>
      <c r="D5" s="60"/>
      <c r="E5" s="60"/>
      <c r="F5" s="190"/>
      <c r="G5" s="191"/>
      <c r="H5" s="190"/>
      <c r="I5" s="190"/>
      <c r="J5" s="175">
        <v>270005</v>
      </c>
      <c r="K5" s="176"/>
      <c r="L5" s="175">
        <v>270004</v>
      </c>
      <c r="M5" s="176"/>
      <c r="N5" s="175">
        <v>270148</v>
      </c>
      <c r="O5" s="176"/>
      <c r="P5" s="175">
        <v>270007</v>
      </c>
      <c r="Q5" s="176"/>
      <c r="R5" s="175">
        <v>270008</v>
      </c>
      <c r="S5" s="176"/>
      <c r="T5" s="175">
        <v>270113</v>
      </c>
      <c r="U5" s="176"/>
      <c r="V5" s="175">
        <v>270133</v>
      </c>
      <c r="W5" s="176"/>
      <c r="X5" s="175">
        <v>270015</v>
      </c>
      <c r="Y5" s="176"/>
      <c r="Z5" s="175">
        <v>270016</v>
      </c>
      <c r="AA5" s="176"/>
      <c r="AB5" s="175">
        <v>270149</v>
      </c>
      <c r="AC5" s="176"/>
      <c r="AD5" s="175">
        <v>270017</v>
      </c>
      <c r="AE5" s="176"/>
      <c r="AF5" s="175">
        <v>270042</v>
      </c>
      <c r="AG5" s="176"/>
      <c r="AH5" s="173">
        <v>270018</v>
      </c>
      <c r="AI5" s="174"/>
      <c r="AJ5" s="173">
        <v>270058</v>
      </c>
      <c r="AK5" s="174"/>
      <c r="AL5" s="173">
        <v>270057</v>
      </c>
      <c r="AM5" s="174"/>
      <c r="AN5" s="173">
        <v>270053</v>
      </c>
      <c r="AO5" s="174"/>
      <c r="AP5" s="173">
        <v>270050</v>
      </c>
      <c r="AQ5" s="174"/>
      <c r="AR5" s="177"/>
      <c r="AS5" s="178"/>
    </row>
    <row r="6" spans="1:45" s="14" customFormat="1" ht="14.45" hidden="1" customHeight="1" x14ac:dyDescent="0.2">
      <c r="A6" s="185"/>
      <c r="B6" s="187"/>
      <c r="C6" s="188"/>
      <c r="D6" s="163" t="s">
        <v>25</v>
      </c>
      <c r="E6" s="163" t="s">
        <v>26</v>
      </c>
      <c r="F6" s="190"/>
      <c r="G6" s="191"/>
      <c r="H6" s="190"/>
      <c r="I6" s="190"/>
      <c r="J6" s="155" t="s">
        <v>27</v>
      </c>
      <c r="K6" s="156"/>
      <c r="L6" s="155" t="s">
        <v>28</v>
      </c>
      <c r="M6" s="156"/>
      <c r="N6" s="165" t="s">
        <v>29</v>
      </c>
      <c r="O6" s="166"/>
      <c r="P6" s="155" t="s">
        <v>30</v>
      </c>
      <c r="Q6" s="156"/>
      <c r="R6" s="155" t="s">
        <v>31</v>
      </c>
      <c r="S6" s="156"/>
      <c r="T6" s="155" t="s">
        <v>158</v>
      </c>
      <c r="U6" s="169"/>
      <c r="V6" s="155" t="s">
        <v>159</v>
      </c>
      <c r="W6" s="169"/>
      <c r="X6" s="155" t="s">
        <v>160</v>
      </c>
      <c r="Y6" s="169"/>
      <c r="Z6" s="155" t="s">
        <v>161</v>
      </c>
      <c r="AA6" s="169"/>
      <c r="AB6" s="155" t="s">
        <v>32</v>
      </c>
      <c r="AC6" s="169"/>
      <c r="AD6" s="155" t="s">
        <v>33</v>
      </c>
      <c r="AE6" s="169"/>
      <c r="AF6" s="155" t="s">
        <v>34</v>
      </c>
      <c r="AG6" s="169"/>
      <c r="AH6" s="170" t="s">
        <v>35</v>
      </c>
      <c r="AI6" s="171"/>
      <c r="AJ6" s="170" t="s">
        <v>36</v>
      </c>
      <c r="AK6" s="172"/>
      <c r="AL6" s="170" t="s">
        <v>37</v>
      </c>
      <c r="AM6" s="172"/>
      <c r="AN6" s="170" t="s">
        <v>38</v>
      </c>
      <c r="AO6" s="171"/>
      <c r="AP6" s="167" t="s">
        <v>39</v>
      </c>
      <c r="AQ6" s="167"/>
      <c r="AR6" s="165"/>
      <c r="AS6" s="168"/>
    </row>
    <row r="7" spans="1:45" s="61" customFormat="1" hidden="1" x14ac:dyDescent="0.25">
      <c r="A7" s="185"/>
      <c r="B7" s="187"/>
      <c r="C7" s="188"/>
      <c r="D7" s="164"/>
      <c r="E7" s="164"/>
      <c r="F7" s="190"/>
      <c r="G7" s="191"/>
      <c r="H7" s="190"/>
      <c r="I7" s="190"/>
      <c r="J7" s="157"/>
      <c r="K7" s="158"/>
      <c r="L7" s="157"/>
      <c r="M7" s="158"/>
      <c r="N7" s="157"/>
      <c r="O7" s="158"/>
      <c r="P7" s="157"/>
      <c r="Q7" s="158"/>
      <c r="R7" s="157"/>
      <c r="S7" s="158"/>
      <c r="T7" s="157"/>
      <c r="U7" s="158"/>
      <c r="V7" s="157"/>
      <c r="W7" s="158"/>
      <c r="X7" s="157"/>
      <c r="Y7" s="158"/>
      <c r="Z7" s="157"/>
      <c r="AA7" s="158"/>
      <c r="AB7" s="157"/>
      <c r="AC7" s="158"/>
      <c r="AD7" s="157"/>
      <c r="AE7" s="158"/>
      <c r="AF7" s="157"/>
      <c r="AG7" s="158"/>
      <c r="AH7" s="157"/>
      <c r="AI7" s="158"/>
      <c r="AJ7" s="157"/>
      <c r="AK7" s="158"/>
      <c r="AL7" s="157"/>
      <c r="AM7" s="158"/>
      <c r="AN7" s="157"/>
      <c r="AO7" s="158"/>
      <c r="AP7" s="159"/>
      <c r="AQ7" s="159"/>
      <c r="AR7" s="159"/>
      <c r="AS7" s="159"/>
    </row>
    <row r="8" spans="1:45" s="16" customFormat="1" ht="40.5" customHeight="1" x14ac:dyDescent="0.25">
      <c r="A8" s="186"/>
      <c r="B8" s="187"/>
      <c r="C8" s="187"/>
      <c r="D8" s="62" t="s">
        <v>40</v>
      </c>
      <c r="E8" s="62" t="s">
        <v>40</v>
      </c>
      <c r="F8" s="164"/>
      <c r="G8" s="188"/>
      <c r="H8" s="164"/>
      <c r="I8" s="164"/>
      <c r="J8" s="63" t="s">
        <v>41</v>
      </c>
      <c r="K8" s="63" t="s">
        <v>42</v>
      </c>
      <c r="L8" s="63" t="s">
        <v>41</v>
      </c>
      <c r="M8" s="63" t="s">
        <v>42</v>
      </c>
      <c r="N8" s="63" t="s">
        <v>41</v>
      </c>
      <c r="O8" s="63" t="s">
        <v>42</v>
      </c>
      <c r="P8" s="63" t="s">
        <v>41</v>
      </c>
      <c r="Q8" s="63" t="s">
        <v>42</v>
      </c>
      <c r="R8" s="63" t="s">
        <v>41</v>
      </c>
      <c r="S8" s="63" t="s">
        <v>42</v>
      </c>
      <c r="T8" s="63" t="s">
        <v>41</v>
      </c>
      <c r="U8" s="63" t="s">
        <v>42</v>
      </c>
      <c r="V8" s="63" t="s">
        <v>41</v>
      </c>
      <c r="W8" s="63" t="s">
        <v>42</v>
      </c>
      <c r="X8" s="63" t="s">
        <v>41</v>
      </c>
      <c r="Y8" s="63" t="s">
        <v>42</v>
      </c>
      <c r="Z8" s="63" t="s">
        <v>41</v>
      </c>
      <c r="AA8" s="63" t="s">
        <v>42</v>
      </c>
      <c r="AB8" s="63" t="s">
        <v>41</v>
      </c>
      <c r="AC8" s="63" t="s">
        <v>42</v>
      </c>
      <c r="AD8" s="63" t="s">
        <v>41</v>
      </c>
      <c r="AE8" s="63" t="s">
        <v>42</v>
      </c>
      <c r="AF8" s="63" t="s">
        <v>41</v>
      </c>
      <c r="AG8" s="63" t="s">
        <v>42</v>
      </c>
      <c r="AH8" s="63" t="s">
        <v>41</v>
      </c>
      <c r="AI8" s="63" t="s">
        <v>42</v>
      </c>
      <c r="AJ8" s="63" t="s">
        <v>41</v>
      </c>
      <c r="AK8" s="63" t="s">
        <v>42</v>
      </c>
      <c r="AL8" s="63" t="s">
        <v>41</v>
      </c>
      <c r="AM8" s="63" t="s">
        <v>42</v>
      </c>
      <c r="AN8" s="63" t="s">
        <v>41</v>
      </c>
      <c r="AO8" s="63" t="s">
        <v>42</v>
      </c>
      <c r="AP8" s="63" t="s">
        <v>41</v>
      </c>
      <c r="AQ8" s="63" t="s">
        <v>42</v>
      </c>
      <c r="AR8" s="63" t="s">
        <v>41</v>
      </c>
      <c r="AS8" s="63" t="s">
        <v>42</v>
      </c>
    </row>
    <row r="9" spans="1:45" s="16" customFormat="1" ht="14.25" customHeight="1" x14ac:dyDescent="0.25">
      <c r="A9" s="64"/>
      <c r="B9" s="65">
        <v>1</v>
      </c>
      <c r="C9" s="65">
        <v>2</v>
      </c>
      <c r="D9" s="65">
        <v>3</v>
      </c>
      <c r="E9" s="65">
        <v>4</v>
      </c>
      <c r="F9" s="65">
        <v>5</v>
      </c>
      <c r="G9" s="65">
        <v>6</v>
      </c>
      <c r="H9" s="65">
        <v>7</v>
      </c>
      <c r="I9" s="65">
        <v>8</v>
      </c>
      <c r="J9" s="65">
        <v>9</v>
      </c>
      <c r="K9" s="65">
        <v>10</v>
      </c>
      <c r="L9" s="65">
        <v>11</v>
      </c>
      <c r="M9" s="65">
        <v>12</v>
      </c>
      <c r="N9" s="65">
        <v>13</v>
      </c>
      <c r="O9" s="65">
        <v>14</v>
      </c>
      <c r="P9" s="65">
        <v>15</v>
      </c>
      <c r="Q9" s="65">
        <v>16</v>
      </c>
      <c r="R9" s="65">
        <v>17</v>
      </c>
      <c r="S9" s="65">
        <v>18</v>
      </c>
      <c r="T9" s="65">
        <v>19</v>
      </c>
      <c r="U9" s="65">
        <v>20</v>
      </c>
      <c r="V9" s="65">
        <v>21</v>
      </c>
      <c r="W9" s="65">
        <v>22</v>
      </c>
      <c r="X9" s="65">
        <v>23</v>
      </c>
      <c r="Y9" s="65">
        <v>24</v>
      </c>
      <c r="Z9" s="65">
        <v>25</v>
      </c>
      <c r="AA9" s="65">
        <v>26</v>
      </c>
      <c r="AB9" s="65">
        <v>27</v>
      </c>
      <c r="AC9" s="65">
        <v>28</v>
      </c>
      <c r="AD9" s="65">
        <v>29</v>
      </c>
      <c r="AE9" s="65">
        <v>30</v>
      </c>
      <c r="AF9" s="65">
        <v>31</v>
      </c>
      <c r="AG9" s="65">
        <v>32</v>
      </c>
      <c r="AH9" s="65">
        <v>33</v>
      </c>
      <c r="AI9" s="65">
        <v>34</v>
      </c>
      <c r="AJ9" s="65">
        <v>35</v>
      </c>
      <c r="AK9" s="65">
        <v>36</v>
      </c>
      <c r="AL9" s="65">
        <v>37</v>
      </c>
      <c r="AM9" s="65">
        <v>38</v>
      </c>
      <c r="AN9" s="65">
        <v>39</v>
      </c>
      <c r="AO9" s="65">
        <v>40</v>
      </c>
      <c r="AP9" s="65">
        <v>41</v>
      </c>
      <c r="AQ9" s="65">
        <v>42</v>
      </c>
      <c r="AR9" s="65">
        <v>43</v>
      </c>
      <c r="AS9" s="65">
        <v>44</v>
      </c>
    </row>
    <row r="10" spans="1:45" s="16" customFormat="1" x14ac:dyDescent="0.25">
      <c r="A10" s="64"/>
      <c r="B10" s="65"/>
      <c r="C10" s="66" t="s">
        <v>43</v>
      </c>
      <c r="D10" s="67"/>
      <c r="E10" s="67"/>
      <c r="F10" s="68"/>
      <c r="G10" s="68"/>
      <c r="H10" s="67"/>
      <c r="I10" s="67"/>
      <c r="J10" s="68"/>
      <c r="K10" s="68"/>
      <c r="L10" s="68"/>
      <c r="M10" s="68"/>
      <c r="N10" s="68"/>
      <c r="O10" s="68"/>
      <c r="P10" s="68"/>
      <c r="Q10" s="68"/>
      <c r="R10" s="69">
        <f>R11+R12</f>
        <v>0</v>
      </c>
      <c r="S10" s="68">
        <f t="shared" ref="S10:AS10" si="0">S11+S12</f>
        <v>0</v>
      </c>
      <c r="T10" s="68">
        <f t="shared" si="0"/>
        <v>0</v>
      </c>
      <c r="U10" s="68">
        <f t="shared" si="0"/>
        <v>0</v>
      </c>
      <c r="V10" s="68">
        <f t="shared" si="0"/>
        <v>0</v>
      </c>
      <c r="W10" s="68">
        <f t="shared" si="0"/>
        <v>0</v>
      </c>
      <c r="X10" s="68">
        <f t="shared" si="0"/>
        <v>0</v>
      </c>
      <c r="Y10" s="68">
        <f t="shared" si="0"/>
        <v>0</v>
      </c>
      <c r="Z10" s="68">
        <f t="shared" si="0"/>
        <v>0</v>
      </c>
      <c r="AA10" s="68">
        <f t="shared" si="0"/>
        <v>0</v>
      </c>
      <c r="AB10" s="68">
        <f t="shared" si="0"/>
        <v>0</v>
      </c>
      <c r="AC10" s="68">
        <f t="shared" si="0"/>
        <v>0</v>
      </c>
      <c r="AD10" s="68">
        <f t="shared" si="0"/>
        <v>0</v>
      </c>
      <c r="AE10" s="68">
        <f t="shared" si="0"/>
        <v>0</v>
      </c>
      <c r="AF10" s="68">
        <f t="shared" si="0"/>
        <v>0</v>
      </c>
      <c r="AG10" s="68">
        <f t="shared" si="0"/>
        <v>0</v>
      </c>
      <c r="AH10" s="68">
        <f t="shared" si="0"/>
        <v>0</v>
      </c>
      <c r="AI10" s="68">
        <f t="shared" si="0"/>
        <v>0</v>
      </c>
      <c r="AJ10" s="68">
        <f t="shared" si="0"/>
        <v>0</v>
      </c>
      <c r="AK10" s="68">
        <f t="shared" si="0"/>
        <v>0</v>
      </c>
      <c r="AL10" s="68">
        <f t="shared" si="0"/>
        <v>0</v>
      </c>
      <c r="AM10" s="68">
        <f t="shared" si="0"/>
        <v>0</v>
      </c>
      <c r="AN10" s="68">
        <f t="shared" si="0"/>
        <v>0</v>
      </c>
      <c r="AO10" s="68">
        <f t="shared" si="0"/>
        <v>0</v>
      </c>
      <c r="AP10" s="68">
        <f t="shared" si="0"/>
        <v>0</v>
      </c>
      <c r="AQ10" s="68">
        <f t="shared" si="0"/>
        <v>0</v>
      </c>
      <c r="AR10" s="68">
        <f t="shared" si="0"/>
        <v>0</v>
      </c>
      <c r="AS10" s="68">
        <f t="shared" si="0"/>
        <v>0</v>
      </c>
    </row>
    <row r="11" spans="1:45" s="2" customFormat="1" ht="20.25" customHeight="1" x14ac:dyDescent="0.25">
      <c r="A11" s="19">
        <v>0.34</v>
      </c>
      <c r="B11" s="160" t="s">
        <v>43</v>
      </c>
      <c r="C11" s="20" t="s">
        <v>44</v>
      </c>
      <c r="D11" s="21">
        <v>1.4</v>
      </c>
      <c r="E11" s="21">
        <v>1.68</v>
      </c>
      <c r="F11" s="27">
        <v>158727</v>
      </c>
      <c r="G11" s="28">
        <v>0.35</v>
      </c>
      <c r="H11" s="23">
        <f>F11*(D11*G11+(1-G11))</f>
        <v>180948.78</v>
      </c>
      <c r="I11" s="23">
        <f>F11*(E11*G11+(1-G11))</f>
        <v>196504.02600000001</v>
      </c>
      <c r="J11" s="70"/>
      <c r="K11" s="70">
        <f t="shared" ref="K11:K105" si="1">J11*H11</f>
        <v>0</v>
      </c>
      <c r="L11" s="71"/>
      <c r="M11" s="70">
        <f t="shared" ref="M11:M105" si="2">L11*H11</f>
        <v>0</v>
      </c>
      <c r="N11" s="70"/>
      <c r="O11" s="70">
        <f t="shared" ref="O11:O105" si="3">N11*H11</f>
        <v>0</v>
      </c>
      <c r="P11" s="70"/>
      <c r="Q11" s="70">
        <f t="shared" ref="Q11:Q105" si="4">P11*H11</f>
        <v>0</v>
      </c>
      <c r="R11" s="70"/>
      <c r="S11" s="70">
        <f t="shared" ref="S11:S105" si="5">SUM(R11*H11)</f>
        <v>0</v>
      </c>
      <c r="T11" s="72"/>
      <c r="U11" s="72"/>
      <c r="V11" s="72"/>
      <c r="W11" s="72"/>
      <c r="X11" s="72"/>
      <c r="Y11" s="72"/>
      <c r="Z11" s="70"/>
      <c r="AA11" s="70">
        <f t="shared" ref="AA11:AA105" si="6">SUM(Z11*H11)</f>
        <v>0</v>
      </c>
      <c r="AB11" s="70"/>
      <c r="AC11" s="70">
        <f t="shared" ref="AC11:AC105" si="7">SUM(AB11*H11)</f>
        <v>0</v>
      </c>
      <c r="AD11" s="70"/>
      <c r="AE11" s="70">
        <f t="shared" ref="AE11:AE105" si="8">AD11*H11</f>
        <v>0</v>
      </c>
      <c r="AF11" s="70"/>
      <c r="AG11" s="70">
        <f t="shared" ref="AG11:AG105" si="9">AF11*H11</f>
        <v>0</v>
      </c>
      <c r="AH11" s="70"/>
      <c r="AI11" s="70">
        <f t="shared" ref="AI11:AI105" si="10">AH11*H11</f>
        <v>0</v>
      </c>
      <c r="AJ11" s="70"/>
      <c r="AK11" s="70">
        <f t="shared" ref="AK11:AK105" si="11">AJ11*I11</f>
        <v>0</v>
      </c>
      <c r="AL11" s="70"/>
      <c r="AM11" s="70">
        <f t="shared" ref="AM11:AM105" si="12">SUM(AL11*I11)</f>
        <v>0</v>
      </c>
      <c r="AN11" s="70"/>
      <c r="AO11" s="70">
        <f t="shared" ref="AO11:AO105" si="13">AN11*I11</f>
        <v>0</v>
      </c>
      <c r="AP11" s="70"/>
      <c r="AQ11" s="70">
        <f t="shared" ref="AQ11:AQ105" si="14">AP11*I11</f>
        <v>0</v>
      </c>
      <c r="AR11" s="73">
        <f>SUM(J11,L11,N11,P11,R11,T11,V11,X11,Z11,AB11,AD11,AF11,AH11,AJ11,AL11,AN11,AP11,)</f>
        <v>0</v>
      </c>
      <c r="AS11" s="74">
        <f>SUM(K11,M11,O11,Q11,S11,U11,W11,Y11,AA11,AC11,AE11,AG11,AI11,AK11,AM11,AO11,AQ11,)</f>
        <v>0</v>
      </c>
    </row>
    <row r="12" spans="1:45" s="2" customFormat="1" x14ac:dyDescent="0.25">
      <c r="A12" s="19">
        <v>0.39</v>
      </c>
      <c r="B12" s="161"/>
      <c r="C12" s="20" t="s">
        <v>45</v>
      </c>
      <c r="D12" s="21">
        <v>1.4</v>
      </c>
      <c r="E12" s="21">
        <v>1.68</v>
      </c>
      <c r="F12" s="27">
        <v>241673</v>
      </c>
      <c r="G12" s="28">
        <v>0.41</v>
      </c>
      <c r="H12" s="23">
        <f t="shared" ref="H12:H79" si="15">F12*(D12*G12+(1-G12))</f>
        <v>281307.37200000003</v>
      </c>
      <c r="I12" s="23">
        <f t="shared" ref="I12:I79" si="16">F12*(E12*G12+(1-G12))</f>
        <v>309051.43239999999</v>
      </c>
      <c r="J12" s="70"/>
      <c r="K12" s="70">
        <f t="shared" si="1"/>
        <v>0</v>
      </c>
      <c r="L12" s="71"/>
      <c r="M12" s="70">
        <f t="shared" si="2"/>
        <v>0</v>
      </c>
      <c r="N12" s="70"/>
      <c r="O12" s="70">
        <f t="shared" si="3"/>
        <v>0</v>
      </c>
      <c r="P12" s="70"/>
      <c r="Q12" s="70">
        <f t="shared" si="4"/>
        <v>0</v>
      </c>
      <c r="R12" s="70"/>
      <c r="S12" s="70">
        <f t="shared" si="5"/>
        <v>0</v>
      </c>
      <c r="T12" s="72"/>
      <c r="U12" s="72"/>
      <c r="V12" s="72"/>
      <c r="W12" s="72"/>
      <c r="X12" s="72"/>
      <c r="Y12" s="72"/>
      <c r="Z12" s="70"/>
      <c r="AA12" s="70">
        <f t="shared" si="6"/>
        <v>0</v>
      </c>
      <c r="AB12" s="70"/>
      <c r="AC12" s="70">
        <f t="shared" si="7"/>
        <v>0</v>
      </c>
      <c r="AD12" s="70"/>
      <c r="AE12" s="70">
        <f t="shared" si="8"/>
        <v>0</v>
      </c>
      <c r="AF12" s="70"/>
      <c r="AG12" s="70">
        <f t="shared" si="9"/>
        <v>0</v>
      </c>
      <c r="AH12" s="70"/>
      <c r="AI12" s="70">
        <f t="shared" si="10"/>
        <v>0</v>
      </c>
      <c r="AJ12" s="70"/>
      <c r="AK12" s="70">
        <f t="shared" si="11"/>
        <v>0</v>
      </c>
      <c r="AL12" s="70"/>
      <c r="AM12" s="70">
        <f t="shared" si="12"/>
        <v>0</v>
      </c>
      <c r="AN12" s="70"/>
      <c r="AO12" s="70">
        <f t="shared" si="13"/>
        <v>0</v>
      </c>
      <c r="AP12" s="70"/>
      <c r="AQ12" s="70">
        <f t="shared" si="14"/>
        <v>0</v>
      </c>
      <c r="AR12" s="73">
        <f t="shared" ref="AR12:AS107" si="17">SUM(J12,L12,N12,P12,R12,T12,V12,X12,Z12,AB12,AD12,AF12,AH12,AJ12,AL12,AN12,AP12,)</f>
        <v>0</v>
      </c>
      <c r="AS12" s="74">
        <f t="shared" si="17"/>
        <v>0</v>
      </c>
    </row>
    <row r="13" spans="1:45" s="2" customFormat="1" x14ac:dyDescent="0.25">
      <c r="A13" s="19"/>
      <c r="B13" s="161"/>
      <c r="C13" s="29" t="s">
        <v>46</v>
      </c>
      <c r="D13" s="30">
        <v>1.4</v>
      </c>
      <c r="E13" s="30">
        <v>1.68</v>
      </c>
      <c r="F13" s="31">
        <v>158077</v>
      </c>
      <c r="G13" s="32">
        <v>0.17</v>
      </c>
      <c r="H13" s="23">
        <f t="shared" si="15"/>
        <v>168826.236</v>
      </c>
      <c r="I13" s="23">
        <f t="shared" si="16"/>
        <v>176350.70119999998</v>
      </c>
      <c r="J13" s="70"/>
      <c r="K13" s="70"/>
      <c r="L13" s="71"/>
      <c r="M13" s="70"/>
      <c r="N13" s="70"/>
      <c r="O13" s="70"/>
      <c r="P13" s="70"/>
      <c r="Q13" s="70"/>
      <c r="R13" s="70"/>
      <c r="S13" s="70"/>
      <c r="T13" s="72"/>
      <c r="U13" s="72"/>
      <c r="V13" s="72"/>
      <c r="W13" s="72"/>
      <c r="X13" s="72"/>
      <c r="Y13" s="72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3"/>
      <c r="AS13" s="74"/>
    </row>
    <row r="14" spans="1:45" s="2" customFormat="1" x14ac:dyDescent="0.25">
      <c r="A14" s="19"/>
      <c r="B14" s="162"/>
      <c r="C14" s="29" t="s">
        <v>162</v>
      </c>
      <c r="D14" s="30">
        <v>1.4</v>
      </c>
      <c r="E14" s="30">
        <v>1.68</v>
      </c>
      <c r="F14" s="31">
        <v>277185</v>
      </c>
      <c r="G14" s="28">
        <v>0.31</v>
      </c>
      <c r="H14" s="23"/>
      <c r="I14" s="23"/>
      <c r="J14" s="70"/>
      <c r="K14" s="70"/>
      <c r="L14" s="71"/>
      <c r="M14" s="70"/>
      <c r="N14" s="70"/>
      <c r="O14" s="70"/>
      <c r="P14" s="70"/>
      <c r="Q14" s="70"/>
      <c r="R14" s="70"/>
      <c r="S14" s="70"/>
      <c r="T14" s="72"/>
      <c r="U14" s="72"/>
      <c r="V14" s="72"/>
      <c r="W14" s="72"/>
      <c r="X14" s="72"/>
      <c r="Y14" s="72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3"/>
      <c r="AS14" s="74"/>
    </row>
    <row r="15" spans="1:45" s="2" customFormat="1" x14ac:dyDescent="0.25">
      <c r="A15" s="19"/>
      <c r="B15" s="75"/>
      <c r="C15" s="35" t="s">
        <v>48</v>
      </c>
      <c r="D15" s="40"/>
      <c r="E15" s="40"/>
      <c r="F15" s="41"/>
      <c r="G15" s="42"/>
      <c r="H15" s="23">
        <f t="shared" si="15"/>
        <v>0</v>
      </c>
      <c r="I15" s="23">
        <f t="shared" si="16"/>
        <v>0</v>
      </c>
      <c r="J15" s="76"/>
      <c r="K15" s="76"/>
      <c r="L15" s="77"/>
      <c r="M15" s="76"/>
      <c r="N15" s="76"/>
      <c r="O15" s="76"/>
      <c r="P15" s="76"/>
      <c r="Q15" s="76"/>
      <c r="R15" s="76">
        <f>R16</f>
        <v>0</v>
      </c>
      <c r="S15" s="76">
        <f t="shared" ref="S15:AS15" si="18">S16</f>
        <v>0</v>
      </c>
      <c r="T15" s="78">
        <f t="shared" si="18"/>
        <v>0</v>
      </c>
      <c r="U15" s="78">
        <f t="shared" si="18"/>
        <v>0</v>
      </c>
      <c r="V15" s="78">
        <f t="shared" si="18"/>
        <v>0</v>
      </c>
      <c r="W15" s="78">
        <f t="shared" si="18"/>
        <v>0</v>
      </c>
      <c r="X15" s="78">
        <f t="shared" si="18"/>
        <v>0</v>
      </c>
      <c r="Y15" s="78">
        <f t="shared" si="18"/>
        <v>0</v>
      </c>
      <c r="Z15" s="76">
        <f t="shared" si="18"/>
        <v>0</v>
      </c>
      <c r="AA15" s="76">
        <f t="shared" si="18"/>
        <v>0</v>
      </c>
      <c r="AB15" s="76">
        <f t="shared" si="18"/>
        <v>0</v>
      </c>
      <c r="AC15" s="76">
        <f t="shared" si="18"/>
        <v>0</v>
      </c>
      <c r="AD15" s="76">
        <f t="shared" si="18"/>
        <v>0</v>
      </c>
      <c r="AE15" s="76">
        <f t="shared" si="18"/>
        <v>0</v>
      </c>
      <c r="AF15" s="76">
        <f t="shared" si="18"/>
        <v>0</v>
      </c>
      <c r="AG15" s="76">
        <f t="shared" si="18"/>
        <v>0</v>
      </c>
      <c r="AH15" s="76">
        <f t="shared" si="18"/>
        <v>0</v>
      </c>
      <c r="AI15" s="76">
        <f t="shared" si="18"/>
        <v>0</v>
      </c>
      <c r="AJ15" s="76">
        <f t="shared" si="18"/>
        <v>0</v>
      </c>
      <c r="AK15" s="76">
        <f t="shared" si="18"/>
        <v>0</v>
      </c>
      <c r="AL15" s="76">
        <f t="shared" si="18"/>
        <v>0</v>
      </c>
      <c r="AM15" s="76">
        <f t="shared" si="18"/>
        <v>0</v>
      </c>
      <c r="AN15" s="76">
        <f t="shared" si="18"/>
        <v>0</v>
      </c>
      <c r="AO15" s="76">
        <f t="shared" si="18"/>
        <v>0</v>
      </c>
      <c r="AP15" s="76">
        <f t="shared" si="18"/>
        <v>0</v>
      </c>
      <c r="AQ15" s="76">
        <f t="shared" si="18"/>
        <v>0</v>
      </c>
      <c r="AR15" s="79">
        <f t="shared" si="18"/>
        <v>0</v>
      </c>
      <c r="AS15" s="80">
        <f t="shared" si="18"/>
        <v>0</v>
      </c>
    </row>
    <row r="16" spans="1:45" s="2" customFormat="1" x14ac:dyDescent="0.25">
      <c r="A16" s="19">
        <v>0.22</v>
      </c>
      <c r="B16" s="81" t="s">
        <v>48</v>
      </c>
      <c r="C16" s="20" t="s">
        <v>49</v>
      </c>
      <c r="D16" s="21">
        <v>1.4</v>
      </c>
      <c r="E16" s="21">
        <v>1.68</v>
      </c>
      <c r="F16" s="27">
        <v>164546</v>
      </c>
      <c r="G16" s="28">
        <v>0.23</v>
      </c>
      <c r="H16" s="23">
        <f t="shared" si="15"/>
        <v>179684.23200000002</v>
      </c>
      <c r="I16" s="23">
        <f t="shared" si="16"/>
        <v>190280.99440000003</v>
      </c>
      <c r="J16" s="70"/>
      <c r="K16" s="70">
        <f t="shared" si="1"/>
        <v>0</v>
      </c>
      <c r="L16" s="71"/>
      <c r="M16" s="70">
        <f t="shared" si="2"/>
        <v>0</v>
      </c>
      <c r="N16" s="70"/>
      <c r="O16" s="70">
        <f t="shared" si="3"/>
        <v>0</v>
      </c>
      <c r="P16" s="70"/>
      <c r="Q16" s="70">
        <f t="shared" si="4"/>
        <v>0</v>
      </c>
      <c r="R16" s="70"/>
      <c r="S16" s="70">
        <f t="shared" si="5"/>
        <v>0</v>
      </c>
      <c r="T16" s="72"/>
      <c r="U16" s="72"/>
      <c r="V16" s="72"/>
      <c r="W16" s="72"/>
      <c r="X16" s="72"/>
      <c r="Y16" s="72"/>
      <c r="Z16" s="70"/>
      <c r="AA16" s="70">
        <f t="shared" si="6"/>
        <v>0</v>
      </c>
      <c r="AB16" s="70"/>
      <c r="AC16" s="70">
        <f t="shared" si="7"/>
        <v>0</v>
      </c>
      <c r="AD16" s="70"/>
      <c r="AE16" s="70">
        <f t="shared" si="8"/>
        <v>0</v>
      </c>
      <c r="AF16" s="70"/>
      <c r="AG16" s="70">
        <f t="shared" si="9"/>
        <v>0</v>
      </c>
      <c r="AH16" s="70"/>
      <c r="AI16" s="70">
        <f t="shared" si="10"/>
        <v>0</v>
      </c>
      <c r="AJ16" s="70"/>
      <c r="AK16" s="70">
        <f t="shared" si="11"/>
        <v>0</v>
      </c>
      <c r="AL16" s="70"/>
      <c r="AM16" s="70">
        <f t="shared" si="12"/>
        <v>0</v>
      </c>
      <c r="AN16" s="70"/>
      <c r="AO16" s="70">
        <f t="shared" si="13"/>
        <v>0</v>
      </c>
      <c r="AP16" s="70"/>
      <c r="AQ16" s="70">
        <f t="shared" si="14"/>
        <v>0</v>
      </c>
      <c r="AR16" s="73">
        <f t="shared" si="17"/>
        <v>0</v>
      </c>
      <c r="AS16" s="74">
        <f t="shared" si="17"/>
        <v>0</v>
      </c>
    </row>
    <row r="17" spans="1:45" s="2" customFormat="1" x14ac:dyDescent="0.25">
      <c r="A17" s="19"/>
      <c r="B17" s="82"/>
      <c r="C17" s="39" t="s">
        <v>50</v>
      </c>
      <c r="D17" s="40"/>
      <c r="E17" s="40"/>
      <c r="F17" s="41"/>
      <c r="G17" s="42"/>
      <c r="H17" s="23">
        <f t="shared" si="15"/>
        <v>0</v>
      </c>
      <c r="I17" s="23">
        <f t="shared" si="16"/>
        <v>0</v>
      </c>
      <c r="J17" s="76"/>
      <c r="K17" s="76"/>
      <c r="L17" s="77"/>
      <c r="M17" s="76"/>
      <c r="N17" s="76"/>
      <c r="O17" s="76"/>
      <c r="P17" s="76"/>
      <c r="Q17" s="76"/>
      <c r="R17" s="76">
        <f>R18+R19</f>
        <v>0</v>
      </c>
      <c r="S17" s="76">
        <f t="shared" ref="S17:AS17" si="19">S18+S19</f>
        <v>0</v>
      </c>
      <c r="T17" s="78">
        <f t="shared" si="19"/>
        <v>0</v>
      </c>
      <c r="U17" s="78">
        <f t="shared" si="19"/>
        <v>0</v>
      </c>
      <c r="V17" s="78">
        <f t="shared" si="19"/>
        <v>0</v>
      </c>
      <c r="W17" s="78">
        <f t="shared" si="19"/>
        <v>0</v>
      </c>
      <c r="X17" s="78">
        <f t="shared" si="19"/>
        <v>0</v>
      </c>
      <c r="Y17" s="78">
        <f t="shared" si="19"/>
        <v>0</v>
      </c>
      <c r="Z17" s="76">
        <f t="shared" si="19"/>
        <v>0</v>
      </c>
      <c r="AA17" s="76">
        <f t="shared" si="19"/>
        <v>0</v>
      </c>
      <c r="AB17" s="76">
        <f t="shared" si="19"/>
        <v>0</v>
      </c>
      <c r="AC17" s="76">
        <f t="shared" si="19"/>
        <v>0</v>
      </c>
      <c r="AD17" s="76">
        <f t="shared" si="19"/>
        <v>0</v>
      </c>
      <c r="AE17" s="76">
        <f t="shared" si="19"/>
        <v>0</v>
      </c>
      <c r="AF17" s="76">
        <f t="shared" si="19"/>
        <v>0</v>
      </c>
      <c r="AG17" s="76">
        <f t="shared" si="19"/>
        <v>0</v>
      </c>
      <c r="AH17" s="76">
        <f t="shared" si="19"/>
        <v>0</v>
      </c>
      <c r="AI17" s="76">
        <f t="shared" si="19"/>
        <v>0</v>
      </c>
      <c r="AJ17" s="76">
        <f t="shared" si="19"/>
        <v>0</v>
      </c>
      <c r="AK17" s="76">
        <f t="shared" si="19"/>
        <v>0</v>
      </c>
      <c r="AL17" s="76">
        <f t="shared" si="19"/>
        <v>0</v>
      </c>
      <c r="AM17" s="76">
        <f t="shared" si="19"/>
        <v>0</v>
      </c>
      <c r="AN17" s="76">
        <f t="shared" si="19"/>
        <v>0</v>
      </c>
      <c r="AO17" s="76">
        <f t="shared" si="19"/>
        <v>0</v>
      </c>
      <c r="AP17" s="76">
        <f t="shared" si="19"/>
        <v>0</v>
      </c>
      <c r="AQ17" s="76">
        <f t="shared" si="19"/>
        <v>0</v>
      </c>
      <c r="AR17" s="79">
        <f t="shared" si="19"/>
        <v>0</v>
      </c>
      <c r="AS17" s="80">
        <f t="shared" si="19"/>
        <v>0</v>
      </c>
    </row>
    <row r="18" spans="1:45" s="2" customFormat="1" x14ac:dyDescent="0.25">
      <c r="A18" s="19">
        <v>0.31</v>
      </c>
      <c r="B18" s="152" t="s">
        <v>50</v>
      </c>
      <c r="C18" s="20" t="s">
        <v>51</v>
      </c>
      <c r="D18" s="21">
        <v>1.4</v>
      </c>
      <c r="E18" s="21">
        <v>1.68</v>
      </c>
      <c r="F18" s="27">
        <v>185493</v>
      </c>
      <c r="G18" s="28">
        <v>0.32</v>
      </c>
      <c r="H18" s="23">
        <f t="shared" si="15"/>
        <v>209236.10399999999</v>
      </c>
      <c r="I18" s="23">
        <f t="shared" si="16"/>
        <v>225856.27679999999</v>
      </c>
      <c r="J18" s="70"/>
      <c r="K18" s="70">
        <f t="shared" si="1"/>
        <v>0</v>
      </c>
      <c r="L18" s="71"/>
      <c r="M18" s="70">
        <f t="shared" si="2"/>
        <v>0</v>
      </c>
      <c r="N18" s="70"/>
      <c r="O18" s="70">
        <f t="shared" si="3"/>
        <v>0</v>
      </c>
      <c r="P18" s="70"/>
      <c r="Q18" s="70">
        <f t="shared" si="4"/>
        <v>0</v>
      </c>
      <c r="R18" s="70"/>
      <c r="S18" s="70">
        <f t="shared" si="5"/>
        <v>0</v>
      </c>
      <c r="T18" s="72"/>
      <c r="U18" s="72"/>
      <c r="V18" s="72"/>
      <c r="W18" s="72"/>
      <c r="X18" s="72"/>
      <c r="Y18" s="72"/>
      <c r="Z18" s="70"/>
      <c r="AA18" s="70">
        <f t="shared" si="6"/>
        <v>0</v>
      </c>
      <c r="AB18" s="70"/>
      <c r="AC18" s="70">
        <f t="shared" si="7"/>
        <v>0</v>
      </c>
      <c r="AD18" s="70"/>
      <c r="AE18" s="70">
        <f t="shared" si="8"/>
        <v>0</v>
      </c>
      <c r="AF18" s="70"/>
      <c r="AG18" s="70">
        <f t="shared" si="9"/>
        <v>0</v>
      </c>
      <c r="AH18" s="70"/>
      <c r="AI18" s="70">
        <f t="shared" si="10"/>
        <v>0</v>
      </c>
      <c r="AJ18" s="70"/>
      <c r="AK18" s="70">
        <f t="shared" si="11"/>
        <v>0</v>
      </c>
      <c r="AL18" s="70"/>
      <c r="AM18" s="70">
        <f t="shared" si="12"/>
        <v>0</v>
      </c>
      <c r="AN18" s="70"/>
      <c r="AO18" s="70">
        <f t="shared" si="13"/>
        <v>0</v>
      </c>
      <c r="AP18" s="70"/>
      <c r="AQ18" s="70">
        <f t="shared" si="14"/>
        <v>0</v>
      </c>
      <c r="AR18" s="73">
        <f t="shared" si="17"/>
        <v>0</v>
      </c>
      <c r="AS18" s="74">
        <f t="shared" si="17"/>
        <v>0</v>
      </c>
    </row>
    <row r="19" spans="1:45" s="2" customFormat="1" x14ac:dyDescent="0.25">
      <c r="A19" s="19">
        <v>7.0000000000000007E-2</v>
      </c>
      <c r="B19" s="154"/>
      <c r="C19" s="20" t="s">
        <v>52</v>
      </c>
      <c r="D19" s="21">
        <v>1.4</v>
      </c>
      <c r="E19" s="21">
        <v>1.68</v>
      </c>
      <c r="F19" s="27">
        <v>539242</v>
      </c>
      <c r="G19" s="19">
        <v>7.0000000000000007E-2</v>
      </c>
      <c r="H19" s="23">
        <f t="shared" si="15"/>
        <v>554340.77600000007</v>
      </c>
      <c r="I19" s="23">
        <f t="shared" si="16"/>
        <v>564909.91919999989</v>
      </c>
      <c r="J19" s="70"/>
      <c r="K19" s="70">
        <f t="shared" si="1"/>
        <v>0</v>
      </c>
      <c r="L19" s="71"/>
      <c r="M19" s="70">
        <f t="shared" si="2"/>
        <v>0</v>
      </c>
      <c r="N19" s="70"/>
      <c r="O19" s="70">
        <f t="shared" si="3"/>
        <v>0</v>
      </c>
      <c r="P19" s="70"/>
      <c r="Q19" s="70">
        <f t="shared" si="4"/>
        <v>0</v>
      </c>
      <c r="R19" s="70"/>
      <c r="S19" s="70">
        <f t="shared" si="5"/>
        <v>0</v>
      </c>
      <c r="T19" s="72"/>
      <c r="U19" s="72"/>
      <c r="V19" s="72"/>
      <c r="W19" s="72"/>
      <c r="X19" s="72"/>
      <c r="Y19" s="72"/>
      <c r="Z19" s="70"/>
      <c r="AA19" s="70">
        <f t="shared" si="6"/>
        <v>0</v>
      </c>
      <c r="AB19" s="70"/>
      <c r="AC19" s="70">
        <f t="shared" si="7"/>
        <v>0</v>
      </c>
      <c r="AD19" s="70"/>
      <c r="AE19" s="70">
        <f t="shared" si="8"/>
        <v>0</v>
      </c>
      <c r="AF19" s="70"/>
      <c r="AG19" s="70">
        <f t="shared" si="9"/>
        <v>0</v>
      </c>
      <c r="AH19" s="70"/>
      <c r="AI19" s="70">
        <f t="shared" si="10"/>
        <v>0</v>
      </c>
      <c r="AJ19" s="70"/>
      <c r="AK19" s="70">
        <f t="shared" si="11"/>
        <v>0</v>
      </c>
      <c r="AL19" s="70"/>
      <c r="AM19" s="70">
        <f t="shared" si="12"/>
        <v>0</v>
      </c>
      <c r="AN19" s="70"/>
      <c r="AO19" s="70">
        <f t="shared" si="13"/>
        <v>0</v>
      </c>
      <c r="AP19" s="70"/>
      <c r="AQ19" s="70">
        <f t="shared" si="14"/>
        <v>0</v>
      </c>
      <c r="AR19" s="73">
        <f t="shared" si="17"/>
        <v>0</v>
      </c>
      <c r="AS19" s="74">
        <f t="shared" si="17"/>
        <v>0</v>
      </c>
    </row>
    <row r="20" spans="1:45" s="2" customFormat="1" ht="30" x14ac:dyDescent="0.25">
      <c r="A20" s="19"/>
      <c r="B20" s="83"/>
      <c r="C20" s="35" t="s">
        <v>53</v>
      </c>
      <c r="D20" s="40"/>
      <c r="E20" s="40"/>
      <c r="F20" s="41"/>
      <c r="G20" s="42"/>
      <c r="H20" s="23">
        <f t="shared" si="15"/>
        <v>0</v>
      </c>
      <c r="I20" s="23">
        <f t="shared" si="16"/>
        <v>0</v>
      </c>
      <c r="J20" s="76"/>
      <c r="K20" s="76"/>
      <c r="L20" s="77"/>
      <c r="M20" s="76"/>
      <c r="N20" s="76"/>
      <c r="O20" s="76"/>
      <c r="P20" s="76"/>
      <c r="Q20" s="76"/>
      <c r="R20" s="76">
        <f>R21</f>
        <v>0</v>
      </c>
      <c r="S20" s="76">
        <f t="shared" ref="S20:AS20" si="20">S21</f>
        <v>0</v>
      </c>
      <c r="T20" s="78">
        <f t="shared" si="20"/>
        <v>0</v>
      </c>
      <c r="U20" s="78">
        <f t="shared" si="20"/>
        <v>0</v>
      </c>
      <c r="V20" s="78">
        <f t="shared" si="20"/>
        <v>0</v>
      </c>
      <c r="W20" s="78">
        <f t="shared" si="20"/>
        <v>0</v>
      </c>
      <c r="X20" s="78">
        <f t="shared" si="20"/>
        <v>0</v>
      </c>
      <c r="Y20" s="78">
        <f t="shared" si="20"/>
        <v>0</v>
      </c>
      <c r="Z20" s="76">
        <f t="shared" si="20"/>
        <v>0</v>
      </c>
      <c r="AA20" s="76">
        <f t="shared" si="20"/>
        <v>0</v>
      </c>
      <c r="AB20" s="76">
        <f t="shared" si="20"/>
        <v>0</v>
      </c>
      <c r="AC20" s="76">
        <f t="shared" si="20"/>
        <v>0</v>
      </c>
      <c r="AD20" s="76">
        <f t="shared" si="20"/>
        <v>0</v>
      </c>
      <c r="AE20" s="76">
        <f t="shared" si="20"/>
        <v>0</v>
      </c>
      <c r="AF20" s="76">
        <f t="shared" si="20"/>
        <v>0</v>
      </c>
      <c r="AG20" s="76">
        <f t="shared" si="20"/>
        <v>0</v>
      </c>
      <c r="AH20" s="76">
        <f t="shared" si="20"/>
        <v>0</v>
      </c>
      <c r="AI20" s="76">
        <f t="shared" si="20"/>
        <v>0</v>
      </c>
      <c r="AJ20" s="76">
        <f t="shared" si="20"/>
        <v>0</v>
      </c>
      <c r="AK20" s="76">
        <f t="shared" si="20"/>
        <v>0</v>
      </c>
      <c r="AL20" s="76">
        <f t="shared" si="20"/>
        <v>0</v>
      </c>
      <c r="AM20" s="76">
        <f t="shared" si="20"/>
        <v>0</v>
      </c>
      <c r="AN20" s="76">
        <f t="shared" si="20"/>
        <v>0</v>
      </c>
      <c r="AO20" s="76">
        <f t="shared" si="20"/>
        <v>0</v>
      </c>
      <c r="AP20" s="76">
        <f t="shared" si="20"/>
        <v>0</v>
      </c>
      <c r="AQ20" s="76">
        <f t="shared" si="20"/>
        <v>0</v>
      </c>
      <c r="AR20" s="79">
        <f t="shared" si="20"/>
        <v>0</v>
      </c>
      <c r="AS20" s="80">
        <f t="shared" si="20"/>
        <v>0</v>
      </c>
    </row>
    <row r="21" spans="1:45" s="2" customFormat="1" ht="30" x14ac:dyDescent="0.25">
      <c r="A21" s="19">
        <v>0.5</v>
      </c>
      <c r="B21" s="81" t="s">
        <v>53</v>
      </c>
      <c r="C21" s="20" t="s">
        <v>54</v>
      </c>
      <c r="D21" s="21">
        <v>1.4</v>
      </c>
      <c r="E21" s="21">
        <v>1.68</v>
      </c>
      <c r="F21" s="27">
        <v>327848</v>
      </c>
      <c r="G21" s="28">
        <v>0.52</v>
      </c>
      <c r="H21" s="23">
        <f t="shared" si="15"/>
        <v>396040.38399999996</v>
      </c>
      <c r="I21" s="23">
        <f t="shared" si="16"/>
        <v>443775.05280000006</v>
      </c>
      <c r="J21" s="70"/>
      <c r="K21" s="70">
        <f t="shared" si="1"/>
        <v>0</v>
      </c>
      <c r="L21" s="71"/>
      <c r="M21" s="70">
        <f t="shared" si="2"/>
        <v>0</v>
      </c>
      <c r="N21" s="70"/>
      <c r="O21" s="70">
        <f t="shared" si="3"/>
        <v>0</v>
      </c>
      <c r="P21" s="70"/>
      <c r="Q21" s="70">
        <f t="shared" si="4"/>
        <v>0</v>
      </c>
      <c r="R21" s="70"/>
      <c r="S21" s="70">
        <f t="shared" si="5"/>
        <v>0</v>
      </c>
      <c r="T21" s="72"/>
      <c r="U21" s="72"/>
      <c r="V21" s="72"/>
      <c r="W21" s="72"/>
      <c r="X21" s="72"/>
      <c r="Y21" s="72"/>
      <c r="Z21" s="70"/>
      <c r="AA21" s="70">
        <f t="shared" si="6"/>
        <v>0</v>
      </c>
      <c r="AB21" s="70"/>
      <c r="AC21" s="70">
        <f t="shared" si="7"/>
        <v>0</v>
      </c>
      <c r="AD21" s="70"/>
      <c r="AE21" s="70">
        <f t="shared" si="8"/>
        <v>0</v>
      </c>
      <c r="AF21" s="70"/>
      <c r="AG21" s="70">
        <f t="shared" si="9"/>
        <v>0</v>
      </c>
      <c r="AH21" s="70"/>
      <c r="AI21" s="70">
        <f t="shared" si="10"/>
        <v>0</v>
      </c>
      <c r="AJ21" s="70"/>
      <c r="AK21" s="70">
        <f t="shared" si="11"/>
        <v>0</v>
      </c>
      <c r="AL21" s="70"/>
      <c r="AM21" s="70">
        <f t="shared" si="12"/>
        <v>0</v>
      </c>
      <c r="AN21" s="70"/>
      <c r="AO21" s="70">
        <f t="shared" si="13"/>
        <v>0</v>
      </c>
      <c r="AP21" s="70"/>
      <c r="AQ21" s="70">
        <f t="shared" si="14"/>
        <v>0</v>
      </c>
      <c r="AR21" s="73">
        <f t="shared" si="17"/>
        <v>0</v>
      </c>
      <c r="AS21" s="74">
        <f t="shared" si="17"/>
        <v>0</v>
      </c>
    </row>
    <row r="22" spans="1:45" s="2" customFormat="1" x14ac:dyDescent="0.25">
      <c r="A22" s="19"/>
      <c r="B22" s="81"/>
      <c r="C22" s="35" t="s">
        <v>55</v>
      </c>
      <c r="D22" s="40"/>
      <c r="E22" s="40"/>
      <c r="F22" s="41"/>
      <c r="G22" s="42"/>
      <c r="H22" s="23">
        <f t="shared" si="15"/>
        <v>0</v>
      </c>
      <c r="I22" s="23">
        <f t="shared" si="16"/>
        <v>0</v>
      </c>
      <c r="J22" s="84"/>
      <c r="K22" s="84"/>
      <c r="L22" s="85"/>
      <c r="M22" s="84"/>
      <c r="N22" s="84"/>
      <c r="O22" s="84"/>
      <c r="P22" s="84"/>
      <c r="Q22" s="84"/>
      <c r="R22" s="84">
        <f>R23</f>
        <v>0</v>
      </c>
      <c r="S22" s="84">
        <f t="shared" ref="S22:AS22" si="21">S23</f>
        <v>0</v>
      </c>
      <c r="T22" s="86">
        <f t="shared" si="21"/>
        <v>0</v>
      </c>
      <c r="U22" s="86">
        <f t="shared" si="21"/>
        <v>0</v>
      </c>
      <c r="V22" s="86">
        <f t="shared" si="21"/>
        <v>0</v>
      </c>
      <c r="W22" s="86">
        <f t="shared" si="21"/>
        <v>0</v>
      </c>
      <c r="X22" s="86">
        <f t="shared" si="21"/>
        <v>0</v>
      </c>
      <c r="Y22" s="86">
        <f t="shared" si="21"/>
        <v>0</v>
      </c>
      <c r="Z22" s="84">
        <f t="shared" si="21"/>
        <v>0</v>
      </c>
      <c r="AA22" s="84">
        <f t="shared" si="21"/>
        <v>0</v>
      </c>
      <c r="AB22" s="84">
        <f t="shared" si="21"/>
        <v>0</v>
      </c>
      <c r="AC22" s="84">
        <f t="shared" si="21"/>
        <v>0</v>
      </c>
      <c r="AD22" s="84">
        <f t="shared" si="21"/>
        <v>0</v>
      </c>
      <c r="AE22" s="84">
        <f t="shared" si="21"/>
        <v>0</v>
      </c>
      <c r="AF22" s="84">
        <f t="shared" si="21"/>
        <v>0</v>
      </c>
      <c r="AG22" s="84">
        <f t="shared" si="21"/>
        <v>0</v>
      </c>
      <c r="AH22" s="84">
        <f t="shared" si="21"/>
        <v>0</v>
      </c>
      <c r="AI22" s="84">
        <f t="shared" si="21"/>
        <v>0</v>
      </c>
      <c r="AJ22" s="84">
        <f t="shared" si="21"/>
        <v>0</v>
      </c>
      <c r="AK22" s="84">
        <f t="shared" si="21"/>
        <v>0</v>
      </c>
      <c r="AL22" s="84">
        <f t="shared" si="21"/>
        <v>0</v>
      </c>
      <c r="AM22" s="84">
        <f t="shared" si="21"/>
        <v>0</v>
      </c>
      <c r="AN22" s="84">
        <f t="shared" si="21"/>
        <v>0</v>
      </c>
      <c r="AO22" s="84">
        <f t="shared" si="21"/>
        <v>0</v>
      </c>
      <c r="AP22" s="84">
        <f t="shared" si="21"/>
        <v>0</v>
      </c>
      <c r="AQ22" s="84">
        <f t="shared" si="21"/>
        <v>0</v>
      </c>
      <c r="AR22" s="79">
        <f t="shared" si="21"/>
        <v>0</v>
      </c>
      <c r="AS22" s="80">
        <f t="shared" si="21"/>
        <v>0</v>
      </c>
    </row>
    <row r="23" spans="1:45" s="2" customFormat="1" x14ac:dyDescent="0.25">
      <c r="A23" s="19">
        <v>0.34</v>
      </c>
      <c r="B23" s="81" t="s">
        <v>55</v>
      </c>
      <c r="C23" s="20" t="s">
        <v>56</v>
      </c>
      <c r="D23" s="21">
        <v>1.4</v>
      </c>
      <c r="E23" s="21">
        <v>1.68</v>
      </c>
      <c r="F23" s="27">
        <v>125714</v>
      </c>
      <c r="G23" s="28">
        <v>0.35</v>
      </c>
      <c r="H23" s="23">
        <f t="shared" si="15"/>
        <v>143313.96</v>
      </c>
      <c r="I23" s="23">
        <f t="shared" si="16"/>
        <v>155633.932</v>
      </c>
      <c r="J23" s="70"/>
      <c r="K23" s="70">
        <f t="shared" si="1"/>
        <v>0</v>
      </c>
      <c r="L23" s="71"/>
      <c r="M23" s="70">
        <f t="shared" si="2"/>
        <v>0</v>
      </c>
      <c r="N23" s="70"/>
      <c r="O23" s="70">
        <f t="shared" si="3"/>
        <v>0</v>
      </c>
      <c r="P23" s="70"/>
      <c r="Q23" s="70">
        <f t="shared" si="4"/>
        <v>0</v>
      </c>
      <c r="R23" s="70"/>
      <c r="S23" s="70">
        <f t="shared" si="5"/>
        <v>0</v>
      </c>
      <c r="T23" s="72"/>
      <c r="U23" s="72"/>
      <c r="V23" s="72"/>
      <c r="W23" s="72"/>
      <c r="X23" s="72"/>
      <c r="Y23" s="72"/>
      <c r="Z23" s="70"/>
      <c r="AA23" s="70">
        <f t="shared" si="6"/>
        <v>0</v>
      </c>
      <c r="AB23" s="70"/>
      <c r="AC23" s="70">
        <f t="shared" si="7"/>
        <v>0</v>
      </c>
      <c r="AD23" s="70"/>
      <c r="AE23" s="70">
        <f t="shared" si="8"/>
        <v>0</v>
      </c>
      <c r="AF23" s="70"/>
      <c r="AG23" s="70">
        <f t="shared" si="9"/>
        <v>0</v>
      </c>
      <c r="AH23" s="70"/>
      <c r="AI23" s="70">
        <f t="shared" si="10"/>
        <v>0</v>
      </c>
      <c r="AJ23" s="70"/>
      <c r="AK23" s="70">
        <f t="shared" si="11"/>
        <v>0</v>
      </c>
      <c r="AL23" s="70"/>
      <c r="AM23" s="70">
        <f t="shared" si="12"/>
        <v>0</v>
      </c>
      <c r="AN23" s="70"/>
      <c r="AO23" s="70">
        <f t="shared" si="13"/>
        <v>0</v>
      </c>
      <c r="AP23" s="70"/>
      <c r="AQ23" s="70">
        <f t="shared" si="14"/>
        <v>0</v>
      </c>
      <c r="AR23" s="73">
        <f t="shared" si="17"/>
        <v>0</v>
      </c>
      <c r="AS23" s="74">
        <f t="shared" si="17"/>
        <v>0</v>
      </c>
    </row>
    <row r="24" spans="1:45" s="2" customFormat="1" x14ac:dyDescent="0.25">
      <c r="A24" s="19"/>
      <c r="B24" s="82"/>
      <c r="C24" s="39" t="s">
        <v>57</v>
      </c>
      <c r="D24" s="40"/>
      <c r="E24" s="40"/>
      <c r="F24" s="41"/>
      <c r="G24" s="42"/>
      <c r="H24" s="23">
        <f t="shared" si="15"/>
        <v>0</v>
      </c>
      <c r="I24" s="23">
        <f t="shared" si="16"/>
        <v>0</v>
      </c>
      <c r="J24" s="76"/>
      <c r="K24" s="76"/>
      <c r="L24" s="77"/>
      <c r="M24" s="76"/>
      <c r="N24" s="76"/>
      <c r="O24" s="76"/>
      <c r="P24" s="76"/>
      <c r="Q24" s="76"/>
      <c r="R24" s="76">
        <f>R25+R26</f>
        <v>0</v>
      </c>
      <c r="S24" s="76">
        <f t="shared" ref="S24:AS24" si="22">S25+S26</f>
        <v>0</v>
      </c>
      <c r="T24" s="78">
        <f t="shared" si="22"/>
        <v>0</v>
      </c>
      <c r="U24" s="78">
        <f t="shared" si="22"/>
        <v>0</v>
      </c>
      <c r="V24" s="78">
        <f t="shared" si="22"/>
        <v>0</v>
      </c>
      <c r="W24" s="78">
        <f t="shared" si="22"/>
        <v>0</v>
      </c>
      <c r="X24" s="78">
        <f t="shared" si="22"/>
        <v>0</v>
      </c>
      <c r="Y24" s="78">
        <f t="shared" si="22"/>
        <v>0</v>
      </c>
      <c r="Z24" s="76">
        <f t="shared" si="22"/>
        <v>0</v>
      </c>
      <c r="AA24" s="76">
        <f t="shared" si="22"/>
        <v>0</v>
      </c>
      <c r="AB24" s="76">
        <f t="shared" si="22"/>
        <v>0</v>
      </c>
      <c r="AC24" s="76">
        <f t="shared" si="22"/>
        <v>0</v>
      </c>
      <c r="AD24" s="76">
        <f t="shared" si="22"/>
        <v>0</v>
      </c>
      <c r="AE24" s="76">
        <f t="shared" si="22"/>
        <v>0</v>
      </c>
      <c r="AF24" s="76">
        <f t="shared" si="22"/>
        <v>0</v>
      </c>
      <c r="AG24" s="76">
        <f t="shared" si="22"/>
        <v>0</v>
      </c>
      <c r="AH24" s="76">
        <f t="shared" si="22"/>
        <v>0</v>
      </c>
      <c r="AI24" s="76">
        <f t="shared" si="22"/>
        <v>0</v>
      </c>
      <c r="AJ24" s="76">
        <f t="shared" si="22"/>
        <v>0</v>
      </c>
      <c r="AK24" s="76">
        <f t="shared" si="22"/>
        <v>0</v>
      </c>
      <c r="AL24" s="76">
        <f t="shared" si="22"/>
        <v>0</v>
      </c>
      <c r="AM24" s="76">
        <f t="shared" si="22"/>
        <v>0</v>
      </c>
      <c r="AN24" s="76">
        <f t="shared" si="22"/>
        <v>0</v>
      </c>
      <c r="AO24" s="76">
        <f t="shared" si="22"/>
        <v>0</v>
      </c>
      <c r="AP24" s="76">
        <f t="shared" si="22"/>
        <v>0</v>
      </c>
      <c r="AQ24" s="76">
        <f t="shared" si="22"/>
        <v>0</v>
      </c>
      <c r="AR24" s="79">
        <f t="shared" si="22"/>
        <v>0</v>
      </c>
      <c r="AS24" s="80">
        <f t="shared" si="22"/>
        <v>0</v>
      </c>
    </row>
    <row r="25" spans="1:45" s="2" customFormat="1" x14ac:dyDescent="0.25">
      <c r="A25" s="19">
        <v>0.49</v>
      </c>
      <c r="B25" s="152" t="s">
        <v>57</v>
      </c>
      <c r="C25" s="20" t="s">
        <v>58</v>
      </c>
      <c r="D25" s="21">
        <v>1.4</v>
      </c>
      <c r="E25" s="21">
        <v>1.68</v>
      </c>
      <c r="F25" s="27">
        <v>668088</v>
      </c>
      <c r="G25" s="28">
        <v>0.5</v>
      </c>
      <c r="H25" s="23">
        <f t="shared" si="15"/>
        <v>801705.6</v>
      </c>
      <c r="I25" s="23">
        <f t="shared" si="16"/>
        <v>895237.91999999993</v>
      </c>
      <c r="J25" s="70"/>
      <c r="K25" s="70">
        <f t="shared" si="1"/>
        <v>0</v>
      </c>
      <c r="L25" s="71"/>
      <c r="M25" s="70">
        <f t="shared" si="2"/>
        <v>0</v>
      </c>
      <c r="N25" s="70"/>
      <c r="O25" s="70">
        <f t="shared" si="3"/>
        <v>0</v>
      </c>
      <c r="P25" s="70"/>
      <c r="Q25" s="70">
        <f t="shared" si="4"/>
        <v>0</v>
      </c>
      <c r="R25" s="70"/>
      <c r="S25" s="70">
        <f t="shared" si="5"/>
        <v>0</v>
      </c>
      <c r="T25" s="72"/>
      <c r="U25" s="72"/>
      <c r="V25" s="72"/>
      <c r="W25" s="72"/>
      <c r="X25" s="72"/>
      <c r="Y25" s="72"/>
      <c r="Z25" s="70"/>
      <c r="AA25" s="70">
        <f t="shared" si="6"/>
        <v>0</v>
      </c>
      <c r="AB25" s="70"/>
      <c r="AC25" s="70">
        <f t="shared" si="7"/>
        <v>0</v>
      </c>
      <c r="AD25" s="70"/>
      <c r="AE25" s="70">
        <f t="shared" si="8"/>
        <v>0</v>
      </c>
      <c r="AF25" s="70"/>
      <c r="AG25" s="70">
        <f t="shared" si="9"/>
        <v>0</v>
      </c>
      <c r="AH25" s="70"/>
      <c r="AI25" s="70">
        <f t="shared" si="10"/>
        <v>0</v>
      </c>
      <c r="AJ25" s="70"/>
      <c r="AK25" s="70">
        <f t="shared" si="11"/>
        <v>0</v>
      </c>
      <c r="AL25" s="70"/>
      <c r="AM25" s="70">
        <f t="shared" si="12"/>
        <v>0</v>
      </c>
      <c r="AN25" s="70"/>
      <c r="AO25" s="70">
        <f t="shared" si="13"/>
        <v>0</v>
      </c>
      <c r="AP25" s="70"/>
      <c r="AQ25" s="70">
        <f t="shared" si="14"/>
        <v>0</v>
      </c>
      <c r="AR25" s="73">
        <f t="shared" si="17"/>
        <v>0</v>
      </c>
      <c r="AS25" s="74">
        <f t="shared" si="17"/>
        <v>0</v>
      </c>
    </row>
    <row r="26" spans="1:45" s="2" customFormat="1" x14ac:dyDescent="0.25">
      <c r="A26" s="19">
        <v>0.28000000000000003</v>
      </c>
      <c r="B26" s="154"/>
      <c r="C26" s="20" t="s">
        <v>59</v>
      </c>
      <c r="D26" s="21">
        <v>1.4</v>
      </c>
      <c r="E26" s="21">
        <v>1.68</v>
      </c>
      <c r="F26" s="27">
        <v>1937988</v>
      </c>
      <c r="G26" s="28">
        <v>0.28999999999999998</v>
      </c>
      <c r="H26" s="23">
        <f t="shared" si="15"/>
        <v>2162794.6079999995</v>
      </c>
      <c r="I26" s="23">
        <f t="shared" si="16"/>
        <v>2320159.2335999999</v>
      </c>
      <c r="J26" s="70"/>
      <c r="K26" s="70">
        <f t="shared" si="1"/>
        <v>0</v>
      </c>
      <c r="L26" s="71"/>
      <c r="M26" s="70">
        <f t="shared" si="2"/>
        <v>0</v>
      </c>
      <c r="N26" s="70"/>
      <c r="O26" s="70">
        <f t="shared" si="3"/>
        <v>0</v>
      </c>
      <c r="P26" s="70"/>
      <c r="Q26" s="70">
        <f t="shared" si="4"/>
        <v>0</v>
      </c>
      <c r="R26" s="70"/>
      <c r="S26" s="70">
        <f t="shared" si="5"/>
        <v>0</v>
      </c>
      <c r="T26" s="72"/>
      <c r="U26" s="72"/>
      <c r="V26" s="72"/>
      <c r="W26" s="72"/>
      <c r="X26" s="72"/>
      <c r="Y26" s="72"/>
      <c r="Z26" s="70"/>
      <c r="AA26" s="70">
        <f t="shared" si="6"/>
        <v>0</v>
      </c>
      <c r="AB26" s="70"/>
      <c r="AC26" s="70">
        <f t="shared" si="7"/>
        <v>0</v>
      </c>
      <c r="AD26" s="70"/>
      <c r="AE26" s="70">
        <f t="shared" si="8"/>
        <v>0</v>
      </c>
      <c r="AF26" s="70"/>
      <c r="AG26" s="70">
        <f t="shared" si="9"/>
        <v>0</v>
      </c>
      <c r="AH26" s="70"/>
      <c r="AI26" s="70">
        <f t="shared" si="10"/>
        <v>0</v>
      </c>
      <c r="AJ26" s="70"/>
      <c r="AK26" s="70">
        <f t="shared" si="11"/>
        <v>0</v>
      </c>
      <c r="AL26" s="70"/>
      <c r="AM26" s="70">
        <f t="shared" si="12"/>
        <v>0</v>
      </c>
      <c r="AN26" s="70"/>
      <c r="AO26" s="70">
        <f t="shared" si="13"/>
        <v>0</v>
      </c>
      <c r="AP26" s="70"/>
      <c r="AQ26" s="70">
        <f t="shared" si="14"/>
        <v>0</v>
      </c>
      <c r="AR26" s="73">
        <f t="shared" si="17"/>
        <v>0</v>
      </c>
      <c r="AS26" s="74">
        <f t="shared" si="17"/>
        <v>0</v>
      </c>
    </row>
    <row r="27" spans="1:45" s="2" customFormat="1" x14ac:dyDescent="0.25">
      <c r="A27" s="19"/>
      <c r="B27" s="87"/>
      <c r="C27" s="39" t="s">
        <v>60</v>
      </c>
      <c r="D27" s="40"/>
      <c r="E27" s="40"/>
      <c r="F27" s="41"/>
      <c r="G27" s="42"/>
      <c r="H27" s="23">
        <f t="shared" si="15"/>
        <v>0</v>
      </c>
      <c r="I27" s="23">
        <f t="shared" si="16"/>
        <v>0</v>
      </c>
      <c r="J27" s="76"/>
      <c r="K27" s="76"/>
      <c r="L27" s="77"/>
      <c r="M27" s="76"/>
      <c r="N27" s="76"/>
      <c r="O27" s="76"/>
      <c r="P27" s="76"/>
      <c r="Q27" s="76"/>
      <c r="R27" s="76">
        <f>SUM(R28:R33)</f>
        <v>0</v>
      </c>
      <c r="S27" s="76">
        <f t="shared" ref="S27:AS27" si="23">SUM(S28:S33)</f>
        <v>0</v>
      </c>
      <c r="T27" s="78">
        <f t="shared" si="23"/>
        <v>0</v>
      </c>
      <c r="U27" s="78">
        <f t="shared" si="23"/>
        <v>0</v>
      </c>
      <c r="V27" s="78">
        <f t="shared" si="23"/>
        <v>0</v>
      </c>
      <c r="W27" s="78">
        <f t="shared" si="23"/>
        <v>0</v>
      </c>
      <c r="X27" s="78">
        <f t="shared" si="23"/>
        <v>0</v>
      </c>
      <c r="Y27" s="78">
        <f t="shared" si="23"/>
        <v>0</v>
      </c>
      <c r="Z27" s="76">
        <f t="shared" si="23"/>
        <v>0</v>
      </c>
      <c r="AA27" s="76">
        <f t="shared" si="23"/>
        <v>0</v>
      </c>
      <c r="AB27" s="76">
        <f t="shared" si="23"/>
        <v>0</v>
      </c>
      <c r="AC27" s="76">
        <f t="shared" si="23"/>
        <v>0</v>
      </c>
      <c r="AD27" s="76">
        <f t="shared" si="23"/>
        <v>0</v>
      </c>
      <c r="AE27" s="76">
        <f t="shared" si="23"/>
        <v>0</v>
      </c>
      <c r="AF27" s="76">
        <f t="shared" si="23"/>
        <v>0</v>
      </c>
      <c r="AG27" s="76">
        <f t="shared" si="23"/>
        <v>0</v>
      </c>
      <c r="AH27" s="76">
        <f t="shared" si="23"/>
        <v>0</v>
      </c>
      <c r="AI27" s="76">
        <f t="shared" si="23"/>
        <v>0</v>
      </c>
      <c r="AJ27" s="76">
        <f t="shared" si="23"/>
        <v>0</v>
      </c>
      <c r="AK27" s="76">
        <f t="shared" si="23"/>
        <v>0</v>
      </c>
      <c r="AL27" s="76">
        <f t="shared" si="23"/>
        <v>0</v>
      </c>
      <c r="AM27" s="76">
        <f t="shared" si="23"/>
        <v>0</v>
      </c>
      <c r="AN27" s="76">
        <f t="shared" si="23"/>
        <v>0</v>
      </c>
      <c r="AO27" s="76">
        <f t="shared" si="23"/>
        <v>0</v>
      </c>
      <c r="AP27" s="76">
        <f t="shared" si="23"/>
        <v>0</v>
      </c>
      <c r="AQ27" s="76">
        <f t="shared" si="23"/>
        <v>0</v>
      </c>
      <c r="AR27" s="79">
        <f t="shared" si="23"/>
        <v>0</v>
      </c>
      <c r="AS27" s="80">
        <f t="shared" si="23"/>
        <v>0</v>
      </c>
    </row>
    <row r="28" spans="1:45" s="2" customFormat="1" x14ac:dyDescent="0.25">
      <c r="A28" s="19">
        <v>0.25</v>
      </c>
      <c r="B28" s="152" t="s">
        <v>60</v>
      </c>
      <c r="C28" s="20" t="s">
        <v>61</v>
      </c>
      <c r="D28" s="21">
        <v>1.4</v>
      </c>
      <c r="E28" s="21">
        <v>1.68</v>
      </c>
      <c r="F28" s="27">
        <v>200037</v>
      </c>
      <c r="G28" s="28">
        <v>0.26</v>
      </c>
      <c r="H28" s="23">
        <f t="shared" si="15"/>
        <v>220840.84800000003</v>
      </c>
      <c r="I28" s="23">
        <f t="shared" si="16"/>
        <v>235403.54160000003</v>
      </c>
      <c r="J28" s="70"/>
      <c r="K28" s="70">
        <f t="shared" si="1"/>
        <v>0</v>
      </c>
      <c r="L28" s="71"/>
      <c r="M28" s="70">
        <f t="shared" si="2"/>
        <v>0</v>
      </c>
      <c r="N28" s="70"/>
      <c r="O28" s="70">
        <f t="shared" si="3"/>
        <v>0</v>
      </c>
      <c r="P28" s="70"/>
      <c r="Q28" s="70">
        <f t="shared" si="4"/>
        <v>0</v>
      </c>
      <c r="R28" s="70"/>
      <c r="S28" s="70">
        <f t="shared" si="5"/>
        <v>0</v>
      </c>
      <c r="T28" s="72"/>
      <c r="U28" s="72"/>
      <c r="V28" s="72"/>
      <c r="W28" s="72"/>
      <c r="X28" s="72"/>
      <c r="Y28" s="72"/>
      <c r="Z28" s="70"/>
      <c r="AA28" s="70">
        <f t="shared" si="6"/>
        <v>0</v>
      </c>
      <c r="AB28" s="70"/>
      <c r="AC28" s="70">
        <f t="shared" si="7"/>
        <v>0</v>
      </c>
      <c r="AD28" s="70"/>
      <c r="AE28" s="70">
        <f t="shared" si="8"/>
        <v>0</v>
      </c>
      <c r="AF28" s="70"/>
      <c r="AG28" s="70">
        <f t="shared" si="9"/>
        <v>0</v>
      </c>
      <c r="AH28" s="70"/>
      <c r="AI28" s="70">
        <f t="shared" si="10"/>
        <v>0</v>
      </c>
      <c r="AJ28" s="70"/>
      <c r="AK28" s="70">
        <f t="shared" si="11"/>
        <v>0</v>
      </c>
      <c r="AL28" s="70"/>
      <c r="AM28" s="70">
        <f t="shared" si="12"/>
        <v>0</v>
      </c>
      <c r="AN28" s="70"/>
      <c r="AO28" s="70">
        <f t="shared" si="13"/>
        <v>0</v>
      </c>
      <c r="AP28" s="70"/>
      <c r="AQ28" s="70">
        <f t="shared" si="14"/>
        <v>0</v>
      </c>
      <c r="AR28" s="73">
        <f t="shared" si="17"/>
        <v>0</v>
      </c>
      <c r="AS28" s="74">
        <f t="shared" si="17"/>
        <v>0</v>
      </c>
    </row>
    <row r="29" spans="1:45" s="2" customFormat="1" x14ac:dyDescent="0.25">
      <c r="A29" s="19">
        <v>0.2</v>
      </c>
      <c r="B29" s="153"/>
      <c r="C29" s="20" t="s">
        <v>62</v>
      </c>
      <c r="D29" s="21">
        <v>1.4</v>
      </c>
      <c r="E29" s="21">
        <v>1.68</v>
      </c>
      <c r="F29" s="27">
        <v>305214</v>
      </c>
      <c r="G29" s="28">
        <v>0.21</v>
      </c>
      <c r="H29" s="23">
        <f t="shared" si="15"/>
        <v>330851.97600000002</v>
      </c>
      <c r="I29" s="23">
        <f t="shared" si="16"/>
        <v>348798.55920000002</v>
      </c>
      <c r="J29" s="70"/>
      <c r="K29" s="70">
        <f t="shared" si="1"/>
        <v>0</v>
      </c>
      <c r="L29" s="71"/>
      <c r="M29" s="70">
        <f t="shared" si="2"/>
        <v>0</v>
      </c>
      <c r="N29" s="70"/>
      <c r="O29" s="70">
        <f t="shared" si="3"/>
        <v>0</v>
      </c>
      <c r="P29" s="70"/>
      <c r="Q29" s="70">
        <f t="shared" si="4"/>
        <v>0</v>
      </c>
      <c r="R29" s="70"/>
      <c r="S29" s="70">
        <f t="shared" si="5"/>
        <v>0</v>
      </c>
      <c r="T29" s="72"/>
      <c r="U29" s="72"/>
      <c r="V29" s="72"/>
      <c r="W29" s="72"/>
      <c r="X29" s="72"/>
      <c r="Y29" s="72"/>
      <c r="Z29" s="70"/>
      <c r="AA29" s="70">
        <f t="shared" si="6"/>
        <v>0</v>
      </c>
      <c r="AB29" s="70"/>
      <c r="AC29" s="70">
        <f t="shared" si="7"/>
        <v>0</v>
      </c>
      <c r="AD29" s="70"/>
      <c r="AE29" s="70">
        <f t="shared" si="8"/>
        <v>0</v>
      </c>
      <c r="AF29" s="70"/>
      <c r="AG29" s="70">
        <f t="shared" si="9"/>
        <v>0</v>
      </c>
      <c r="AH29" s="70"/>
      <c r="AI29" s="70">
        <f t="shared" si="10"/>
        <v>0</v>
      </c>
      <c r="AJ29" s="70"/>
      <c r="AK29" s="70">
        <f t="shared" si="11"/>
        <v>0</v>
      </c>
      <c r="AL29" s="70"/>
      <c r="AM29" s="70">
        <f t="shared" si="12"/>
        <v>0</v>
      </c>
      <c r="AN29" s="70"/>
      <c r="AO29" s="70">
        <f t="shared" si="13"/>
        <v>0</v>
      </c>
      <c r="AP29" s="70"/>
      <c r="AQ29" s="70">
        <f t="shared" si="14"/>
        <v>0</v>
      </c>
      <c r="AR29" s="73">
        <f t="shared" si="17"/>
        <v>0</v>
      </c>
      <c r="AS29" s="74">
        <f t="shared" si="17"/>
        <v>0</v>
      </c>
    </row>
    <row r="30" spans="1:45" s="2" customFormat="1" x14ac:dyDescent="0.25">
      <c r="A30" s="19">
        <v>0.18</v>
      </c>
      <c r="B30" s="153"/>
      <c r="C30" s="20" t="s">
        <v>63</v>
      </c>
      <c r="D30" s="21">
        <v>1.4</v>
      </c>
      <c r="E30" s="21">
        <v>1.68</v>
      </c>
      <c r="F30" s="27">
        <v>195175</v>
      </c>
      <c r="G30" s="19">
        <v>0.18</v>
      </c>
      <c r="H30" s="23">
        <f t="shared" si="15"/>
        <v>209227.6</v>
      </c>
      <c r="I30" s="23">
        <f t="shared" si="16"/>
        <v>219064.42</v>
      </c>
      <c r="J30" s="70"/>
      <c r="K30" s="70">
        <f t="shared" si="1"/>
        <v>0</v>
      </c>
      <c r="L30" s="71"/>
      <c r="M30" s="70">
        <f t="shared" si="2"/>
        <v>0</v>
      </c>
      <c r="N30" s="70"/>
      <c r="O30" s="70">
        <f t="shared" si="3"/>
        <v>0</v>
      </c>
      <c r="P30" s="70"/>
      <c r="Q30" s="70">
        <f t="shared" si="4"/>
        <v>0</v>
      </c>
      <c r="R30" s="70"/>
      <c r="S30" s="70">
        <f t="shared" si="5"/>
        <v>0</v>
      </c>
      <c r="T30" s="72"/>
      <c r="U30" s="72"/>
      <c r="V30" s="72"/>
      <c r="W30" s="72"/>
      <c r="X30" s="72"/>
      <c r="Y30" s="72"/>
      <c r="Z30" s="70"/>
      <c r="AA30" s="70">
        <f t="shared" si="6"/>
        <v>0</v>
      </c>
      <c r="AB30" s="70"/>
      <c r="AC30" s="70">
        <f t="shared" si="7"/>
        <v>0</v>
      </c>
      <c r="AD30" s="70"/>
      <c r="AE30" s="70">
        <f t="shared" si="8"/>
        <v>0</v>
      </c>
      <c r="AF30" s="70"/>
      <c r="AG30" s="70">
        <f t="shared" si="9"/>
        <v>0</v>
      </c>
      <c r="AH30" s="70"/>
      <c r="AI30" s="70">
        <f t="shared" si="10"/>
        <v>0</v>
      </c>
      <c r="AJ30" s="70"/>
      <c r="AK30" s="70">
        <f t="shared" si="11"/>
        <v>0</v>
      </c>
      <c r="AL30" s="70"/>
      <c r="AM30" s="70">
        <f t="shared" si="12"/>
        <v>0</v>
      </c>
      <c r="AN30" s="70"/>
      <c r="AO30" s="70">
        <f t="shared" si="13"/>
        <v>0</v>
      </c>
      <c r="AP30" s="70"/>
      <c r="AQ30" s="70">
        <f t="shared" si="14"/>
        <v>0</v>
      </c>
      <c r="AR30" s="73">
        <f t="shared" si="17"/>
        <v>0</v>
      </c>
      <c r="AS30" s="74">
        <f t="shared" si="17"/>
        <v>0</v>
      </c>
    </row>
    <row r="31" spans="1:45" s="2" customFormat="1" x14ac:dyDescent="0.25">
      <c r="A31" s="19">
        <v>0.17</v>
      </c>
      <c r="B31" s="153"/>
      <c r="C31" s="20" t="s">
        <v>64</v>
      </c>
      <c r="D31" s="21">
        <v>1.4</v>
      </c>
      <c r="E31" s="21">
        <v>1.68</v>
      </c>
      <c r="F31" s="27">
        <v>280339</v>
      </c>
      <c r="G31" s="28">
        <v>0.18</v>
      </c>
      <c r="H31" s="23">
        <f t="shared" si="15"/>
        <v>300523.408</v>
      </c>
      <c r="I31" s="23">
        <f t="shared" si="16"/>
        <v>314652.49360000005</v>
      </c>
      <c r="J31" s="70"/>
      <c r="K31" s="70">
        <f t="shared" si="1"/>
        <v>0</v>
      </c>
      <c r="L31" s="71"/>
      <c r="M31" s="70">
        <f t="shared" si="2"/>
        <v>0</v>
      </c>
      <c r="N31" s="70"/>
      <c r="O31" s="70">
        <f t="shared" si="3"/>
        <v>0</v>
      </c>
      <c r="P31" s="70"/>
      <c r="Q31" s="70">
        <f t="shared" si="4"/>
        <v>0</v>
      </c>
      <c r="R31" s="70"/>
      <c r="S31" s="70">
        <f t="shared" si="5"/>
        <v>0</v>
      </c>
      <c r="T31" s="72"/>
      <c r="U31" s="72"/>
      <c r="V31" s="72"/>
      <c r="W31" s="72"/>
      <c r="X31" s="72"/>
      <c r="Y31" s="72"/>
      <c r="Z31" s="70"/>
      <c r="AA31" s="70">
        <f t="shared" si="6"/>
        <v>0</v>
      </c>
      <c r="AB31" s="70"/>
      <c r="AC31" s="70">
        <f t="shared" si="7"/>
        <v>0</v>
      </c>
      <c r="AD31" s="70"/>
      <c r="AE31" s="70">
        <f t="shared" si="8"/>
        <v>0</v>
      </c>
      <c r="AF31" s="70"/>
      <c r="AG31" s="70">
        <f t="shared" si="9"/>
        <v>0</v>
      </c>
      <c r="AH31" s="70"/>
      <c r="AI31" s="70">
        <f t="shared" si="10"/>
        <v>0</v>
      </c>
      <c r="AJ31" s="70"/>
      <c r="AK31" s="70">
        <f t="shared" si="11"/>
        <v>0</v>
      </c>
      <c r="AL31" s="70"/>
      <c r="AM31" s="70">
        <f t="shared" si="12"/>
        <v>0</v>
      </c>
      <c r="AN31" s="70"/>
      <c r="AO31" s="70">
        <f t="shared" si="13"/>
        <v>0</v>
      </c>
      <c r="AP31" s="70"/>
      <c r="AQ31" s="70">
        <f t="shared" si="14"/>
        <v>0</v>
      </c>
      <c r="AR31" s="73">
        <f t="shared" si="17"/>
        <v>0</v>
      </c>
      <c r="AS31" s="74">
        <f t="shared" si="17"/>
        <v>0</v>
      </c>
    </row>
    <row r="32" spans="1:45" s="2" customFormat="1" x14ac:dyDescent="0.25">
      <c r="A32" s="19">
        <v>0.38</v>
      </c>
      <c r="B32" s="153"/>
      <c r="C32" s="20" t="s">
        <v>65</v>
      </c>
      <c r="D32" s="21">
        <v>1.4</v>
      </c>
      <c r="E32" s="21">
        <v>1.68</v>
      </c>
      <c r="F32" s="27">
        <v>364805</v>
      </c>
      <c r="G32" s="28">
        <v>0.39</v>
      </c>
      <c r="H32" s="23">
        <f t="shared" si="15"/>
        <v>421714.57999999996</v>
      </c>
      <c r="I32" s="23">
        <f t="shared" si="16"/>
        <v>461551.28600000002</v>
      </c>
      <c r="J32" s="70"/>
      <c r="K32" s="70">
        <f t="shared" si="1"/>
        <v>0</v>
      </c>
      <c r="L32" s="71"/>
      <c r="M32" s="70">
        <f t="shared" si="2"/>
        <v>0</v>
      </c>
      <c r="N32" s="70"/>
      <c r="O32" s="70">
        <f t="shared" si="3"/>
        <v>0</v>
      </c>
      <c r="P32" s="70"/>
      <c r="Q32" s="70">
        <f t="shared" si="4"/>
        <v>0</v>
      </c>
      <c r="R32" s="70"/>
      <c r="S32" s="70">
        <f t="shared" si="5"/>
        <v>0</v>
      </c>
      <c r="T32" s="72"/>
      <c r="U32" s="72"/>
      <c r="V32" s="72"/>
      <c r="W32" s="72"/>
      <c r="X32" s="72"/>
      <c r="Y32" s="72"/>
      <c r="Z32" s="70"/>
      <c r="AA32" s="70">
        <f t="shared" si="6"/>
        <v>0</v>
      </c>
      <c r="AB32" s="70"/>
      <c r="AC32" s="70">
        <f t="shared" si="7"/>
        <v>0</v>
      </c>
      <c r="AD32" s="70"/>
      <c r="AE32" s="70">
        <f t="shared" si="8"/>
        <v>0</v>
      </c>
      <c r="AF32" s="70"/>
      <c r="AG32" s="70">
        <f t="shared" si="9"/>
        <v>0</v>
      </c>
      <c r="AH32" s="70"/>
      <c r="AI32" s="70">
        <f t="shared" si="10"/>
        <v>0</v>
      </c>
      <c r="AJ32" s="70"/>
      <c r="AK32" s="70">
        <f t="shared" si="11"/>
        <v>0</v>
      </c>
      <c r="AL32" s="70"/>
      <c r="AM32" s="70">
        <f t="shared" si="12"/>
        <v>0</v>
      </c>
      <c r="AN32" s="70"/>
      <c r="AO32" s="70">
        <f t="shared" si="13"/>
        <v>0</v>
      </c>
      <c r="AP32" s="70"/>
      <c r="AQ32" s="70">
        <f t="shared" si="14"/>
        <v>0</v>
      </c>
      <c r="AR32" s="73">
        <f t="shared" si="17"/>
        <v>0</v>
      </c>
      <c r="AS32" s="74">
        <f t="shared" si="17"/>
        <v>0</v>
      </c>
    </row>
    <row r="33" spans="1:45" s="2" customFormat="1" x14ac:dyDescent="0.25">
      <c r="A33" s="19">
        <v>0.28999999999999998</v>
      </c>
      <c r="B33" s="154"/>
      <c r="C33" s="20" t="s">
        <v>66</v>
      </c>
      <c r="D33" s="21">
        <v>1.4</v>
      </c>
      <c r="E33" s="21">
        <v>1.68</v>
      </c>
      <c r="F33" s="27">
        <v>489319</v>
      </c>
      <c r="G33" s="28">
        <v>0.3</v>
      </c>
      <c r="H33" s="23">
        <f t="shared" si="15"/>
        <v>548037.27999999991</v>
      </c>
      <c r="I33" s="23">
        <f t="shared" si="16"/>
        <v>589140.076</v>
      </c>
      <c r="J33" s="70"/>
      <c r="K33" s="70">
        <f t="shared" si="1"/>
        <v>0</v>
      </c>
      <c r="L33" s="71"/>
      <c r="M33" s="70">
        <f t="shared" si="2"/>
        <v>0</v>
      </c>
      <c r="N33" s="70"/>
      <c r="O33" s="70">
        <f t="shared" si="3"/>
        <v>0</v>
      </c>
      <c r="P33" s="70"/>
      <c r="Q33" s="70">
        <f t="shared" si="4"/>
        <v>0</v>
      </c>
      <c r="R33" s="70"/>
      <c r="S33" s="70">
        <f t="shared" si="5"/>
        <v>0</v>
      </c>
      <c r="T33" s="72"/>
      <c r="U33" s="72"/>
      <c r="V33" s="72"/>
      <c r="W33" s="72"/>
      <c r="X33" s="72"/>
      <c r="Y33" s="72"/>
      <c r="Z33" s="70"/>
      <c r="AA33" s="70">
        <f t="shared" si="6"/>
        <v>0</v>
      </c>
      <c r="AB33" s="70"/>
      <c r="AC33" s="70">
        <f t="shared" si="7"/>
        <v>0</v>
      </c>
      <c r="AD33" s="70"/>
      <c r="AE33" s="70">
        <f t="shared" si="8"/>
        <v>0</v>
      </c>
      <c r="AF33" s="70"/>
      <c r="AG33" s="70">
        <f t="shared" si="9"/>
        <v>0</v>
      </c>
      <c r="AH33" s="70"/>
      <c r="AI33" s="70">
        <f t="shared" si="10"/>
        <v>0</v>
      </c>
      <c r="AJ33" s="70"/>
      <c r="AK33" s="70">
        <f t="shared" si="11"/>
        <v>0</v>
      </c>
      <c r="AL33" s="70"/>
      <c r="AM33" s="70">
        <f t="shared" si="12"/>
        <v>0</v>
      </c>
      <c r="AN33" s="70"/>
      <c r="AO33" s="70">
        <f t="shared" si="13"/>
        <v>0</v>
      </c>
      <c r="AP33" s="70"/>
      <c r="AQ33" s="70">
        <f t="shared" si="14"/>
        <v>0</v>
      </c>
      <c r="AR33" s="73">
        <f t="shared" si="17"/>
        <v>0</v>
      </c>
      <c r="AS33" s="74">
        <f t="shared" si="17"/>
        <v>0</v>
      </c>
    </row>
    <row r="34" spans="1:45" s="2" customFormat="1" x14ac:dyDescent="0.25">
      <c r="A34" s="19"/>
      <c r="B34" s="87"/>
      <c r="C34" s="39" t="s">
        <v>67</v>
      </c>
      <c r="D34" s="43"/>
      <c r="E34" s="43"/>
      <c r="F34" s="44"/>
      <c r="G34" s="45"/>
      <c r="H34" s="23">
        <f t="shared" si="15"/>
        <v>0</v>
      </c>
      <c r="I34" s="23">
        <f t="shared" si="16"/>
        <v>0</v>
      </c>
      <c r="J34" s="76"/>
      <c r="K34" s="76"/>
      <c r="L34" s="77"/>
      <c r="M34" s="76"/>
      <c r="N34" s="76"/>
      <c r="O34" s="76"/>
      <c r="P34" s="76"/>
      <c r="Q34" s="76"/>
      <c r="R34" s="76">
        <f>R35+R36</f>
        <v>0</v>
      </c>
      <c r="S34" s="76">
        <f t="shared" ref="S34:AS34" si="24">S35+S36</f>
        <v>0</v>
      </c>
      <c r="T34" s="78">
        <f t="shared" si="24"/>
        <v>0</v>
      </c>
      <c r="U34" s="78">
        <f t="shared" si="24"/>
        <v>0</v>
      </c>
      <c r="V34" s="78">
        <f t="shared" si="24"/>
        <v>0</v>
      </c>
      <c r="W34" s="78">
        <f t="shared" si="24"/>
        <v>0</v>
      </c>
      <c r="X34" s="78">
        <f t="shared" si="24"/>
        <v>0</v>
      </c>
      <c r="Y34" s="78">
        <f t="shared" si="24"/>
        <v>0</v>
      </c>
      <c r="Z34" s="76">
        <f t="shared" si="24"/>
        <v>0</v>
      </c>
      <c r="AA34" s="76">
        <f t="shared" si="24"/>
        <v>0</v>
      </c>
      <c r="AB34" s="76">
        <f t="shared" si="24"/>
        <v>0</v>
      </c>
      <c r="AC34" s="76">
        <f t="shared" si="24"/>
        <v>0</v>
      </c>
      <c r="AD34" s="76">
        <f t="shared" si="24"/>
        <v>0</v>
      </c>
      <c r="AE34" s="76">
        <f t="shared" si="24"/>
        <v>0</v>
      </c>
      <c r="AF34" s="76">
        <f t="shared" si="24"/>
        <v>0</v>
      </c>
      <c r="AG34" s="76">
        <f t="shared" si="24"/>
        <v>0</v>
      </c>
      <c r="AH34" s="76">
        <f t="shared" si="24"/>
        <v>0</v>
      </c>
      <c r="AI34" s="76">
        <f t="shared" si="24"/>
        <v>0</v>
      </c>
      <c r="AJ34" s="76">
        <f t="shared" si="24"/>
        <v>0</v>
      </c>
      <c r="AK34" s="76">
        <f t="shared" si="24"/>
        <v>0</v>
      </c>
      <c r="AL34" s="76">
        <f t="shared" si="24"/>
        <v>0</v>
      </c>
      <c r="AM34" s="76">
        <f t="shared" si="24"/>
        <v>0</v>
      </c>
      <c r="AN34" s="76">
        <f t="shared" si="24"/>
        <v>0</v>
      </c>
      <c r="AO34" s="76">
        <f t="shared" si="24"/>
        <v>0</v>
      </c>
      <c r="AP34" s="76">
        <f t="shared" si="24"/>
        <v>0</v>
      </c>
      <c r="AQ34" s="76">
        <f t="shared" si="24"/>
        <v>0</v>
      </c>
      <c r="AR34" s="79">
        <f t="shared" si="24"/>
        <v>0</v>
      </c>
      <c r="AS34" s="80">
        <f t="shared" si="24"/>
        <v>0</v>
      </c>
    </row>
    <row r="35" spans="1:45" s="2" customFormat="1" x14ac:dyDescent="0.25">
      <c r="A35" s="19">
        <v>0.22</v>
      </c>
      <c r="B35" s="152" t="s">
        <v>67</v>
      </c>
      <c r="C35" s="20" t="s">
        <v>68</v>
      </c>
      <c r="D35" s="21">
        <v>1.4</v>
      </c>
      <c r="E35" s="21">
        <v>1.68</v>
      </c>
      <c r="F35" s="27">
        <v>307267</v>
      </c>
      <c r="G35" s="28">
        <v>0.23</v>
      </c>
      <c r="H35" s="23">
        <f t="shared" si="15"/>
        <v>335535.56400000001</v>
      </c>
      <c r="I35" s="23">
        <f t="shared" si="16"/>
        <v>355323.55880000006</v>
      </c>
      <c r="J35" s="70"/>
      <c r="K35" s="70">
        <f t="shared" si="1"/>
        <v>0</v>
      </c>
      <c r="L35" s="71"/>
      <c r="M35" s="70">
        <f t="shared" si="2"/>
        <v>0</v>
      </c>
      <c r="N35" s="70"/>
      <c r="O35" s="70">
        <f t="shared" si="3"/>
        <v>0</v>
      </c>
      <c r="P35" s="70"/>
      <c r="Q35" s="70">
        <f t="shared" si="4"/>
        <v>0</v>
      </c>
      <c r="R35" s="70"/>
      <c r="S35" s="70">
        <f t="shared" si="5"/>
        <v>0</v>
      </c>
      <c r="T35" s="72"/>
      <c r="U35" s="72"/>
      <c r="V35" s="72"/>
      <c r="W35" s="72"/>
      <c r="X35" s="72"/>
      <c r="Y35" s="72"/>
      <c r="Z35" s="70"/>
      <c r="AA35" s="70">
        <f t="shared" si="6"/>
        <v>0</v>
      </c>
      <c r="AB35" s="70"/>
      <c r="AC35" s="70">
        <f t="shared" si="7"/>
        <v>0</v>
      </c>
      <c r="AD35" s="70"/>
      <c r="AE35" s="70">
        <f t="shared" si="8"/>
        <v>0</v>
      </c>
      <c r="AF35" s="70"/>
      <c r="AG35" s="70">
        <f t="shared" si="9"/>
        <v>0</v>
      </c>
      <c r="AH35" s="70"/>
      <c r="AI35" s="70">
        <f t="shared" si="10"/>
        <v>0</v>
      </c>
      <c r="AJ35" s="70"/>
      <c r="AK35" s="70">
        <f t="shared" si="11"/>
        <v>0</v>
      </c>
      <c r="AL35" s="70"/>
      <c r="AM35" s="70">
        <f t="shared" si="12"/>
        <v>0</v>
      </c>
      <c r="AN35" s="70"/>
      <c r="AO35" s="70">
        <f t="shared" si="13"/>
        <v>0</v>
      </c>
      <c r="AP35" s="70"/>
      <c r="AQ35" s="70">
        <f t="shared" si="14"/>
        <v>0</v>
      </c>
      <c r="AR35" s="73">
        <f t="shared" si="17"/>
        <v>0</v>
      </c>
      <c r="AS35" s="74">
        <f t="shared" si="17"/>
        <v>0</v>
      </c>
    </row>
    <row r="36" spans="1:45" s="2" customFormat="1" x14ac:dyDescent="0.25">
      <c r="A36" s="19">
        <v>0.31</v>
      </c>
      <c r="B36" s="154"/>
      <c r="C36" s="20" t="s">
        <v>69</v>
      </c>
      <c r="D36" s="21">
        <v>1.4</v>
      </c>
      <c r="E36" s="21">
        <v>1.68</v>
      </c>
      <c r="F36" s="27">
        <v>626899</v>
      </c>
      <c r="G36" s="28">
        <v>0.32</v>
      </c>
      <c r="H36" s="23">
        <f t="shared" si="15"/>
        <v>707142.07199999993</v>
      </c>
      <c r="I36" s="23">
        <f t="shared" si="16"/>
        <v>763312.22239999997</v>
      </c>
      <c r="J36" s="70"/>
      <c r="K36" s="70">
        <f t="shared" si="1"/>
        <v>0</v>
      </c>
      <c r="L36" s="71"/>
      <c r="M36" s="70">
        <f t="shared" si="2"/>
        <v>0</v>
      </c>
      <c r="N36" s="70"/>
      <c r="O36" s="70">
        <f t="shared" si="3"/>
        <v>0</v>
      </c>
      <c r="P36" s="70"/>
      <c r="Q36" s="70">
        <f t="shared" si="4"/>
        <v>0</v>
      </c>
      <c r="R36" s="70"/>
      <c r="S36" s="70">
        <f t="shared" si="5"/>
        <v>0</v>
      </c>
      <c r="T36" s="72"/>
      <c r="U36" s="72"/>
      <c r="V36" s="72"/>
      <c r="W36" s="72"/>
      <c r="X36" s="72"/>
      <c r="Y36" s="72"/>
      <c r="Z36" s="70"/>
      <c r="AA36" s="70">
        <f t="shared" si="6"/>
        <v>0</v>
      </c>
      <c r="AB36" s="70"/>
      <c r="AC36" s="70">
        <f t="shared" si="7"/>
        <v>0</v>
      </c>
      <c r="AD36" s="70"/>
      <c r="AE36" s="70">
        <f t="shared" si="8"/>
        <v>0</v>
      </c>
      <c r="AF36" s="70"/>
      <c r="AG36" s="70">
        <f t="shared" si="9"/>
        <v>0</v>
      </c>
      <c r="AH36" s="70"/>
      <c r="AI36" s="70">
        <f t="shared" si="10"/>
        <v>0</v>
      </c>
      <c r="AJ36" s="70"/>
      <c r="AK36" s="70">
        <f t="shared" si="11"/>
        <v>0</v>
      </c>
      <c r="AL36" s="70"/>
      <c r="AM36" s="70">
        <f t="shared" si="12"/>
        <v>0</v>
      </c>
      <c r="AN36" s="70"/>
      <c r="AO36" s="70">
        <f t="shared" si="13"/>
        <v>0</v>
      </c>
      <c r="AP36" s="70"/>
      <c r="AQ36" s="70">
        <f t="shared" si="14"/>
        <v>0</v>
      </c>
      <c r="AR36" s="73">
        <f t="shared" si="17"/>
        <v>0</v>
      </c>
      <c r="AS36" s="74">
        <f t="shared" si="17"/>
        <v>0</v>
      </c>
    </row>
    <row r="37" spans="1:45" s="2" customFormat="1" x14ac:dyDescent="0.25">
      <c r="A37" s="19"/>
      <c r="B37" s="87"/>
      <c r="C37" s="39" t="s">
        <v>70</v>
      </c>
      <c r="D37" s="40"/>
      <c r="E37" s="40"/>
      <c r="F37" s="41"/>
      <c r="G37" s="42"/>
      <c r="H37" s="23">
        <f t="shared" si="15"/>
        <v>0</v>
      </c>
      <c r="I37" s="23">
        <f t="shared" si="16"/>
        <v>0</v>
      </c>
      <c r="J37" s="76"/>
      <c r="K37" s="76"/>
      <c r="L37" s="77"/>
      <c r="M37" s="76"/>
      <c r="N37" s="76"/>
      <c r="O37" s="76"/>
      <c r="P37" s="76"/>
      <c r="Q37" s="76"/>
      <c r="R37" s="84">
        <f>SUM(R38:R44)</f>
        <v>38</v>
      </c>
      <c r="S37" s="84">
        <f t="shared" ref="S37:AS37" si="25">SUM(S38:S44)</f>
        <v>8811044.648</v>
      </c>
      <c r="T37" s="78">
        <f t="shared" si="25"/>
        <v>0</v>
      </c>
      <c r="U37" s="78">
        <f t="shared" si="25"/>
        <v>0</v>
      </c>
      <c r="V37" s="78">
        <f t="shared" si="25"/>
        <v>0</v>
      </c>
      <c r="W37" s="78">
        <f t="shared" si="25"/>
        <v>0</v>
      </c>
      <c r="X37" s="78">
        <f t="shared" si="25"/>
        <v>0</v>
      </c>
      <c r="Y37" s="78">
        <f t="shared" si="25"/>
        <v>0</v>
      </c>
      <c r="Z37" s="76">
        <f t="shared" si="25"/>
        <v>0</v>
      </c>
      <c r="AA37" s="76">
        <f t="shared" si="25"/>
        <v>0</v>
      </c>
      <c r="AB37" s="76">
        <f t="shared" si="25"/>
        <v>0</v>
      </c>
      <c r="AC37" s="76">
        <f t="shared" si="25"/>
        <v>0</v>
      </c>
      <c r="AD37" s="76">
        <f t="shared" si="25"/>
        <v>0</v>
      </c>
      <c r="AE37" s="76">
        <f t="shared" si="25"/>
        <v>0</v>
      </c>
      <c r="AF37" s="76">
        <f t="shared" si="25"/>
        <v>0</v>
      </c>
      <c r="AG37" s="76">
        <f t="shared" si="25"/>
        <v>0</v>
      </c>
      <c r="AH37" s="76">
        <f t="shared" si="25"/>
        <v>0</v>
      </c>
      <c r="AI37" s="76">
        <f t="shared" si="25"/>
        <v>0</v>
      </c>
      <c r="AJ37" s="76">
        <f t="shared" si="25"/>
        <v>0</v>
      </c>
      <c r="AK37" s="76">
        <f t="shared" si="25"/>
        <v>0</v>
      </c>
      <c r="AL37" s="76">
        <f t="shared" si="25"/>
        <v>0</v>
      </c>
      <c r="AM37" s="76">
        <f t="shared" si="25"/>
        <v>0</v>
      </c>
      <c r="AN37" s="76">
        <f t="shared" si="25"/>
        <v>0</v>
      </c>
      <c r="AO37" s="76">
        <f t="shared" si="25"/>
        <v>0</v>
      </c>
      <c r="AP37" s="76">
        <f t="shared" si="25"/>
        <v>0</v>
      </c>
      <c r="AQ37" s="76">
        <f t="shared" si="25"/>
        <v>0</v>
      </c>
      <c r="AR37" s="79">
        <f t="shared" si="25"/>
        <v>38</v>
      </c>
      <c r="AS37" s="80">
        <f t="shared" si="25"/>
        <v>8811044.648</v>
      </c>
    </row>
    <row r="38" spans="1:45" s="2" customFormat="1" x14ac:dyDescent="0.25">
      <c r="A38" s="19">
        <v>0.27</v>
      </c>
      <c r="B38" s="152" t="s">
        <v>70</v>
      </c>
      <c r="C38" s="20" t="s">
        <v>71</v>
      </c>
      <c r="D38" s="21">
        <v>1.4</v>
      </c>
      <c r="E38" s="21">
        <v>1.68</v>
      </c>
      <c r="F38" s="27">
        <v>234037</v>
      </c>
      <c r="G38" s="28">
        <v>0.28000000000000003</v>
      </c>
      <c r="H38" s="23">
        <f t="shared" si="15"/>
        <v>260249.14400000003</v>
      </c>
      <c r="I38" s="23">
        <f t="shared" si="16"/>
        <v>278597.64479999995</v>
      </c>
      <c r="J38" s="70"/>
      <c r="K38" s="70">
        <f t="shared" si="1"/>
        <v>0</v>
      </c>
      <c r="L38" s="71"/>
      <c r="M38" s="70">
        <f t="shared" si="2"/>
        <v>0</v>
      </c>
      <c r="N38" s="70"/>
      <c r="O38" s="70">
        <f t="shared" si="3"/>
        <v>0</v>
      </c>
      <c r="P38" s="70"/>
      <c r="Q38" s="70">
        <f t="shared" si="4"/>
        <v>0</v>
      </c>
      <c r="R38" s="70"/>
      <c r="S38" s="70">
        <f t="shared" si="5"/>
        <v>0</v>
      </c>
      <c r="T38" s="72"/>
      <c r="U38" s="72"/>
      <c r="V38" s="72"/>
      <c r="W38" s="72"/>
      <c r="X38" s="72"/>
      <c r="Y38" s="72"/>
      <c r="Z38" s="70"/>
      <c r="AA38" s="70">
        <f t="shared" si="6"/>
        <v>0</v>
      </c>
      <c r="AB38" s="70"/>
      <c r="AC38" s="70">
        <f t="shared" si="7"/>
        <v>0</v>
      </c>
      <c r="AD38" s="70"/>
      <c r="AE38" s="70">
        <f t="shared" si="8"/>
        <v>0</v>
      </c>
      <c r="AF38" s="70"/>
      <c r="AG38" s="70">
        <f t="shared" si="9"/>
        <v>0</v>
      </c>
      <c r="AH38" s="70"/>
      <c r="AI38" s="70">
        <f t="shared" si="10"/>
        <v>0</v>
      </c>
      <c r="AJ38" s="70"/>
      <c r="AK38" s="70">
        <f t="shared" si="11"/>
        <v>0</v>
      </c>
      <c r="AL38" s="70"/>
      <c r="AM38" s="70">
        <f t="shared" si="12"/>
        <v>0</v>
      </c>
      <c r="AN38" s="70"/>
      <c r="AO38" s="70">
        <f t="shared" si="13"/>
        <v>0</v>
      </c>
      <c r="AP38" s="70"/>
      <c r="AQ38" s="70">
        <f t="shared" si="14"/>
        <v>0</v>
      </c>
      <c r="AR38" s="73">
        <f t="shared" si="17"/>
        <v>0</v>
      </c>
      <c r="AS38" s="74">
        <f t="shared" si="17"/>
        <v>0</v>
      </c>
    </row>
    <row r="39" spans="1:45" s="2" customFormat="1" x14ac:dyDescent="0.25">
      <c r="A39" s="19">
        <v>0.55000000000000004</v>
      </c>
      <c r="B39" s="153"/>
      <c r="C39" s="20" t="s">
        <v>72</v>
      </c>
      <c r="D39" s="21">
        <v>1.4</v>
      </c>
      <c r="E39" s="21">
        <v>1.68</v>
      </c>
      <c r="F39" s="27">
        <v>125186</v>
      </c>
      <c r="G39" s="28">
        <v>0.56000000000000005</v>
      </c>
      <c r="H39" s="23">
        <f t="shared" si="15"/>
        <v>153227.66399999999</v>
      </c>
      <c r="I39" s="23">
        <f t="shared" si="16"/>
        <v>172856.82880000002</v>
      </c>
      <c r="J39" s="70"/>
      <c r="K39" s="70">
        <f t="shared" si="1"/>
        <v>0</v>
      </c>
      <c r="L39" s="71"/>
      <c r="M39" s="70">
        <f t="shared" si="2"/>
        <v>0</v>
      </c>
      <c r="N39" s="70"/>
      <c r="O39" s="70">
        <f t="shared" si="3"/>
        <v>0</v>
      </c>
      <c r="P39" s="70"/>
      <c r="Q39" s="70">
        <f t="shared" si="4"/>
        <v>0</v>
      </c>
      <c r="R39" s="70"/>
      <c r="S39" s="70">
        <f t="shared" si="5"/>
        <v>0</v>
      </c>
      <c r="T39" s="72"/>
      <c r="U39" s="72"/>
      <c r="V39" s="72"/>
      <c r="W39" s="72"/>
      <c r="X39" s="72"/>
      <c r="Y39" s="72"/>
      <c r="Z39" s="70"/>
      <c r="AA39" s="70">
        <f t="shared" si="6"/>
        <v>0</v>
      </c>
      <c r="AB39" s="70"/>
      <c r="AC39" s="70">
        <f t="shared" si="7"/>
        <v>0</v>
      </c>
      <c r="AD39" s="70"/>
      <c r="AE39" s="70">
        <f t="shared" si="8"/>
        <v>0</v>
      </c>
      <c r="AF39" s="70"/>
      <c r="AG39" s="70">
        <f t="shared" si="9"/>
        <v>0</v>
      </c>
      <c r="AH39" s="70"/>
      <c r="AI39" s="70">
        <f t="shared" si="10"/>
        <v>0</v>
      </c>
      <c r="AJ39" s="70"/>
      <c r="AK39" s="70">
        <f t="shared" si="11"/>
        <v>0</v>
      </c>
      <c r="AL39" s="70"/>
      <c r="AM39" s="70">
        <f t="shared" si="12"/>
        <v>0</v>
      </c>
      <c r="AN39" s="70"/>
      <c r="AO39" s="70">
        <f t="shared" si="13"/>
        <v>0</v>
      </c>
      <c r="AP39" s="70"/>
      <c r="AQ39" s="70">
        <f t="shared" si="14"/>
        <v>0</v>
      </c>
      <c r="AR39" s="88">
        <f t="shared" si="17"/>
        <v>0</v>
      </c>
      <c r="AS39" s="89">
        <f t="shared" si="17"/>
        <v>0</v>
      </c>
    </row>
    <row r="40" spans="1:45" s="2" customFormat="1" x14ac:dyDescent="0.25">
      <c r="A40" s="19">
        <v>0.37</v>
      </c>
      <c r="B40" s="153"/>
      <c r="C40" s="20" t="s">
        <v>73</v>
      </c>
      <c r="D40" s="21">
        <v>1.4</v>
      </c>
      <c r="E40" s="21">
        <v>1.68</v>
      </c>
      <c r="F40" s="27">
        <v>168010</v>
      </c>
      <c r="G40" s="28">
        <v>0.38</v>
      </c>
      <c r="H40" s="23">
        <f t="shared" si="15"/>
        <v>193547.51999999999</v>
      </c>
      <c r="I40" s="23">
        <f t="shared" si="16"/>
        <v>211423.78399999999</v>
      </c>
      <c r="J40" s="70"/>
      <c r="K40" s="70">
        <f t="shared" si="1"/>
        <v>0</v>
      </c>
      <c r="L40" s="71"/>
      <c r="M40" s="70">
        <f t="shared" si="2"/>
        <v>0</v>
      </c>
      <c r="N40" s="70"/>
      <c r="O40" s="70">
        <f t="shared" si="3"/>
        <v>0</v>
      </c>
      <c r="P40" s="70"/>
      <c r="Q40" s="70">
        <f t="shared" si="4"/>
        <v>0</v>
      </c>
      <c r="R40" s="70"/>
      <c r="S40" s="70">
        <f t="shared" si="5"/>
        <v>0</v>
      </c>
      <c r="T40" s="72"/>
      <c r="U40" s="72"/>
      <c r="V40" s="72"/>
      <c r="W40" s="72"/>
      <c r="X40" s="72"/>
      <c r="Y40" s="72"/>
      <c r="Z40" s="70"/>
      <c r="AA40" s="70">
        <f t="shared" si="6"/>
        <v>0</v>
      </c>
      <c r="AB40" s="70"/>
      <c r="AC40" s="70">
        <f t="shared" si="7"/>
        <v>0</v>
      </c>
      <c r="AD40" s="70"/>
      <c r="AE40" s="70">
        <f t="shared" si="8"/>
        <v>0</v>
      </c>
      <c r="AF40" s="70"/>
      <c r="AG40" s="70">
        <f t="shared" si="9"/>
        <v>0</v>
      </c>
      <c r="AH40" s="70"/>
      <c r="AI40" s="70">
        <f t="shared" si="10"/>
        <v>0</v>
      </c>
      <c r="AJ40" s="70"/>
      <c r="AK40" s="70">
        <f t="shared" si="11"/>
        <v>0</v>
      </c>
      <c r="AL40" s="70"/>
      <c r="AM40" s="70">
        <f t="shared" si="12"/>
        <v>0</v>
      </c>
      <c r="AN40" s="70"/>
      <c r="AO40" s="70">
        <f t="shared" si="13"/>
        <v>0</v>
      </c>
      <c r="AP40" s="70"/>
      <c r="AQ40" s="70">
        <f t="shared" si="14"/>
        <v>0</v>
      </c>
      <c r="AR40" s="88">
        <f t="shared" si="17"/>
        <v>0</v>
      </c>
      <c r="AS40" s="89">
        <f t="shared" si="17"/>
        <v>0</v>
      </c>
    </row>
    <row r="41" spans="1:45" s="2" customFormat="1" x14ac:dyDescent="0.25">
      <c r="A41" s="19">
        <v>0.23</v>
      </c>
      <c r="B41" s="153"/>
      <c r="C41" s="20" t="s">
        <v>74</v>
      </c>
      <c r="D41" s="21">
        <v>1.4</v>
      </c>
      <c r="E41" s="21">
        <v>1.68</v>
      </c>
      <c r="F41" s="47">
        <v>475359</v>
      </c>
      <c r="G41" s="28">
        <v>0.24</v>
      </c>
      <c r="H41" s="23">
        <f t="shared" si="15"/>
        <v>520993.46400000004</v>
      </c>
      <c r="I41" s="23">
        <f t="shared" si="16"/>
        <v>552937.58880000003</v>
      </c>
      <c r="J41" s="90"/>
      <c r="K41" s="91">
        <f t="shared" si="1"/>
        <v>0</v>
      </c>
      <c r="L41" s="92"/>
      <c r="M41" s="70">
        <f t="shared" si="2"/>
        <v>0</v>
      </c>
      <c r="N41" s="90"/>
      <c r="O41" s="70">
        <f t="shared" si="3"/>
        <v>0</v>
      </c>
      <c r="P41" s="90"/>
      <c r="Q41" s="70">
        <f t="shared" si="4"/>
        <v>0</v>
      </c>
      <c r="R41" s="90"/>
      <c r="S41" s="70">
        <f t="shared" si="5"/>
        <v>0</v>
      </c>
      <c r="T41" s="72"/>
      <c r="U41" s="72"/>
      <c r="V41" s="72"/>
      <c r="W41" s="72"/>
      <c r="X41" s="72"/>
      <c r="Y41" s="72"/>
      <c r="Z41" s="90"/>
      <c r="AA41" s="70">
        <f t="shared" si="6"/>
        <v>0</v>
      </c>
      <c r="AB41" s="90"/>
      <c r="AC41" s="70">
        <f t="shared" si="7"/>
        <v>0</v>
      </c>
      <c r="AD41" s="90"/>
      <c r="AE41" s="70">
        <f t="shared" si="8"/>
        <v>0</v>
      </c>
      <c r="AF41" s="90"/>
      <c r="AG41" s="70">
        <f t="shared" si="9"/>
        <v>0</v>
      </c>
      <c r="AH41" s="90"/>
      <c r="AI41" s="70">
        <f t="shared" si="10"/>
        <v>0</v>
      </c>
      <c r="AJ41" s="90"/>
      <c r="AK41" s="70">
        <f t="shared" si="11"/>
        <v>0</v>
      </c>
      <c r="AL41" s="90"/>
      <c r="AM41" s="70">
        <f t="shared" si="12"/>
        <v>0</v>
      </c>
      <c r="AN41" s="90"/>
      <c r="AO41" s="70">
        <f t="shared" si="13"/>
        <v>0</v>
      </c>
      <c r="AP41" s="90"/>
      <c r="AQ41" s="70">
        <f t="shared" si="14"/>
        <v>0</v>
      </c>
      <c r="AR41" s="88">
        <f t="shared" si="17"/>
        <v>0</v>
      </c>
      <c r="AS41" s="89">
        <f t="shared" si="17"/>
        <v>0</v>
      </c>
    </row>
    <row r="42" spans="1:45" s="2" customFormat="1" x14ac:dyDescent="0.25">
      <c r="A42" s="19">
        <v>0.38</v>
      </c>
      <c r="B42" s="153"/>
      <c r="C42" s="20" t="s">
        <v>75</v>
      </c>
      <c r="D42" s="21">
        <v>1.4</v>
      </c>
      <c r="E42" s="21">
        <v>1.68</v>
      </c>
      <c r="F42" s="27">
        <v>89311</v>
      </c>
      <c r="G42" s="28">
        <v>0.39</v>
      </c>
      <c r="H42" s="23">
        <f t="shared" si="15"/>
        <v>103243.51599999999</v>
      </c>
      <c r="I42" s="23">
        <f t="shared" si="16"/>
        <v>112996.27720000001</v>
      </c>
      <c r="J42" s="70"/>
      <c r="K42" s="70">
        <f t="shared" si="1"/>
        <v>0</v>
      </c>
      <c r="L42" s="71"/>
      <c r="M42" s="70">
        <f t="shared" si="2"/>
        <v>0</v>
      </c>
      <c r="N42" s="70"/>
      <c r="O42" s="70">
        <f t="shared" si="3"/>
        <v>0</v>
      </c>
      <c r="P42" s="70"/>
      <c r="Q42" s="70">
        <f t="shared" si="4"/>
        <v>0</v>
      </c>
      <c r="R42" s="70"/>
      <c r="S42" s="70">
        <f t="shared" si="5"/>
        <v>0</v>
      </c>
      <c r="T42" s="72"/>
      <c r="U42" s="72"/>
      <c r="V42" s="72"/>
      <c r="W42" s="72"/>
      <c r="X42" s="72"/>
      <c r="Y42" s="72"/>
      <c r="Z42" s="70"/>
      <c r="AA42" s="70">
        <f t="shared" si="6"/>
        <v>0</v>
      </c>
      <c r="AB42" s="70"/>
      <c r="AC42" s="70">
        <f t="shared" si="7"/>
        <v>0</v>
      </c>
      <c r="AD42" s="70"/>
      <c r="AE42" s="70">
        <f t="shared" si="8"/>
        <v>0</v>
      </c>
      <c r="AF42" s="70"/>
      <c r="AG42" s="70">
        <f t="shared" si="9"/>
        <v>0</v>
      </c>
      <c r="AH42" s="70"/>
      <c r="AI42" s="70">
        <f t="shared" si="10"/>
        <v>0</v>
      </c>
      <c r="AJ42" s="70"/>
      <c r="AK42" s="70">
        <f t="shared" si="11"/>
        <v>0</v>
      </c>
      <c r="AL42" s="70"/>
      <c r="AM42" s="70">
        <f t="shared" si="12"/>
        <v>0</v>
      </c>
      <c r="AN42" s="70"/>
      <c r="AO42" s="70">
        <f t="shared" si="13"/>
        <v>0</v>
      </c>
      <c r="AP42" s="70"/>
      <c r="AQ42" s="70">
        <f t="shared" si="14"/>
        <v>0</v>
      </c>
      <c r="AR42" s="88">
        <f t="shared" si="17"/>
        <v>0</v>
      </c>
      <c r="AS42" s="89">
        <f t="shared" si="17"/>
        <v>0</v>
      </c>
    </row>
    <row r="43" spans="1:45" s="2" customFormat="1" x14ac:dyDescent="0.25">
      <c r="A43" s="19">
        <v>0.36</v>
      </c>
      <c r="B43" s="153"/>
      <c r="C43" s="20" t="s">
        <v>76</v>
      </c>
      <c r="D43" s="21">
        <v>1.4</v>
      </c>
      <c r="E43" s="21">
        <v>1.68</v>
      </c>
      <c r="F43" s="27">
        <v>201977</v>
      </c>
      <c r="G43" s="28">
        <v>0.37</v>
      </c>
      <c r="H43" s="23">
        <f t="shared" si="15"/>
        <v>231869.59600000002</v>
      </c>
      <c r="I43" s="23">
        <f t="shared" si="16"/>
        <v>252794.41319999995</v>
      </c>
      <c r="J43" s="70"/>
      <c r="K43" s="70">
        <f t="shared" si="1"/>
        <v>0</v>
      </c>
      <c r="L43" s="71"/>
      <c r="M43" s="70">
        <f t="shared" si="2"/>
        <v>0</v>
      </c>
      <c r="N43" s="70"/>
      <c r="O43" s="70">
        <f t="shared" si="3"/>
        <v>0</v>
      </c>
      <c r="P43" s="70"/>
      <c r="Q43" s="70">
        <f t="shared" si="4"/>
        <v>0</v>
      </c>
      <c r="R43" s="93">
        <v>38</v>
      </c>
      <c r="S43" s="70">
        <f t="shared" si="5"/>
        <v>8811044.648</v>
      </c>
      <c r="T43" s="72"/>
      <c r="U43" s="72"/>
      <c r="V43" s="72"/>
      <c r="W43" s="72"/>
      <c r="X43" s="72"/>
      <c r="Y43" s="72"/>
      <c r="Z43" s="70"/>
      <c r="AA43" s="70">
        <f t="shared" si="6"/>
        <v>0</v>
      </c>
      <c r="AB43" s="70"/>
      <c r="AC43" s="70">
        <f t="shared" si="7"/>
        <v>0</v>
      </c>
      <c r="AD43" s="70"/>
      <c r="AE43" s="70">
        <f t="shared" si="8"/>
        <v>0</v>
      </c>
      <c r="AF43" s="70"/>
      <c r="AG43" s="70">
        <f t="shared" si="9"/>
        <v>0</v>
      </c>
      <c r="AH43" s="70"/>
      <c r="AI43" s="70">
        <f t="shared" si="10"/>
        <v>0</v>
      </c>
      <c r="AJ43" s="70"/>
      <c r="AK43" s="70">
        <f t="shared" si="11"/>
        <v>0</v>
      </c>
      <c r="AL43" s="70"/>
      <c r="AM43" s="70">
        <f t="shared" si="12"/>
        <v>0</v>
      </c>
      <c r="AN43" s="70"/>
      <c r="AO43" s="70">
        <f t="shared" si="13"/>
        <v>0</v>
      </c>
      <c r="AP43" s="70"/>
      <c r="AQ43" s="70">
        <f t="shared" si="14"/>
        <v>0</v>
      </c>
      <c r="AR43" s="88">
        <f t="shared" si="17"/>
        <v>38</v>
      </c>
      <c r="AS43" s="89">
        <f t="shared" si="17"/>
        <v>8811044.648</v>
      </c>
    </row>
    <row r="44" spans="1:45" s="2" customFormat="1" x14ac:dyDescent="0.25">
      <c r="A44" s="19">
        <v>0.35</v>
      </c>
      <c r="B44" s="154"/>
      <c r="C44" s="20" t="s">
        <v>77</v>
      </c>
      <c r="D44" s="21">
        <v>1.4</v>
      </c>
      <c r="E44" s="21">
        <v>1.68</v>
      </c>
      <c r="F44" s="27">
        <v>268821</v>
      </c>
      <c r="G44" s="28">
        <v>0.36</v>
      </c>
      <c r="H44" s="23">
        <f t="shared" si="15"/>
        <v>307531.22400000005</v>
      </c>
      <c r="I44" s="23">
        <f t="shared" si="16"/>
        <v>334628.38080000004</v>
      </c>
      <c r="J44" s="70"/>
      <c r="K44" s="70">
        <f t="shared" si="1"/>
        <v>0</v>
      </c>
      <c r="L44" s="71"/>
      <c r="M44" s="70">
        <f t="shared" si="2"/>
        <v>0</v>
      </c>
      <c r="N44" s="70"/>
      <c r="O44" s="70">
        <f t="shared" si="3"/>
        <v>0</v>
      </c>
      <c r="P44" s="70"/>
      <c r="Q44" s="70">
        <f t="shared" si="4"/>
        <v>0</v>
      </c>
      <c r="R44" s="70"/>
      <c r="S44" s="70">
        <f t="shared" si="5"/>
        <v>0</v>
      </c>
      <c r="T44" s="72"/>
      <c r="U44" s="72"/>
      <c r="V44" s="72"/>
      <c r="W44" s="72"/>
      <c r="X44" s="72"/>
      <c r="Y44" s="72"/>
      <c r="Z44" s="70"/>
      <c r="AA44" s="70">
        <f t="shared" si="6"/>
        <v>0</v>
      </c>
      <c r="AB44" s="70"/>
      <c r="AC44" s="70">
        <f t="shared" si="7"/>
        <v>0</v>
      </c>
      <c r="AD44" s="70"/>
      <c r="AE44" s="70">
        <f t="shared" si="8"/>
        <v>0</v>
      </c>
      <c r="AF44" s="70"/>
      <c r="AG44" s="70">
        <f t="shared" si="9"/>
        <v>0</v>
      </c>
      <c r="AH44" s="70"/>
      <c r="AI44" s="70">
        <f t="shared" si="10"/>
        <v>0</v>
      </c>
      <c r="AJ44" s="70"/>
      <c r="AK44" s="70">
        <f t="shared" si="11"/>
        <v>0</v>
      </c>
      <c r="AL44" s="70"/>
      <c r="AM44" s="70">
        <f t="shared" si="12"/>
        <v>0</v>
      </c>
      <c r="AN44" s="70"/>
      <c r="AO44" s="70">
        <f t="shared" si="13"/>
        <v>0</v>
      </c>
      <c r="AP44" s="70"/>
      <c r="AQ44" s="70">
        <f t="shared" si="14"/>
        <v>0</v>
      </c>
      <c r="AR44" s="88">
        <f t="shared" si="17"/>
        <v>0</v>
      </c>
      <c r="AS44" s="89">
        <f t="shared" si="17"/>
        <v>0</v>
      </c>
    </row>
    <row r="45" spans="1:45" s="2" customFormat="1" x14ac:dyDescent="0.25">
      <c r="A45" s="19"/>
      <c r="B45" s="87"/>
      <c r="C45" s="39" t="s">
        <v>78</v>
      </c>
      <c r="D45" s="40"/>
      <c r="E45" s="40"/>
      <c r="F45" s="41"/>
      <c r="G45" s="42"/>
      <c r="H45" s="23">
        <f t="shared" si="15"/>
        <v>0</v>
      </c>
      <c r="I45" s="23">
        <f t="shared" si="16"/>
        <v>0</v>
      </c>
      <c r="J45" s="76"/>
      <c r="K45" s="76"/>
      <c r="L45" s="77"/>
      <c r="M45" s="76"/>
      <c r="N45" s="76"/>
      <c r="O45" s="76"/>
      <c r="P45" s="76"/>
      <c r="Q45" s="76"/>
      <c r="R45" s="84">
        <f>R46+R47+R48</f>
        <v>0</v>
      </c>
      <c r="S45" s="84">
        <f t="shared" ref="S45:AS45" si="26">S46+S47+S48</f>
        <v>0</v>
      </c>
      <c r="T45" s="86">
        <f t="shared" si="26"/>
        <v>0</v>
      </c>
      <c r="U45" s="86">
        <f t="shared" si="26"/>
        <v>0</v>
      </c>
      <c r="V45" s="86">
        <f t="shared" si="26"/>
        <v>0</v>
      </c>
      <c r="W45" s="86">
        <f t="shared" si="26"/>
        <v>0</v>
      </c>
      <c r="X45" s="86">
        <f t="shared" si="26"/>
        <v>0</v>
      </c>
      <c r="Y45" s="86">
        <f t="shared" si="26"/>
        <v>0</v>
      </c>
      <c r="Z45" s="84">
        <f t="shared" si="26"/>
        <v>0</v>
      </c>
      <c r="AA45" s="84">
        <f t="shared" si="26"/>
        <v>0</v>
      </c>
      <c r="AB45" s="84">
        <f t="shared" si="26"/>
        <v>0</v>
      </c>
      <c r="AC45" s="84">
        <f t="shared" si="26"/>
        <v>0</v>
      </c>
      <c r="AD45" s="84">
        <f t="shared" si="26"/>
        <v>0</v>
      </c>
      <c r="AE45" s="84">
        <f t="shared" si="26"/>
        <v>0</v>
      </c>
      <c r="AF45" s="84">
        <f t="shared" si="26"/>
        <v>0</v>
      </c>
      <c r="AG45" s="84">
        <f t="shared" si="26"/>
        <v>0</v>
      </c>
      <c r="AH45" s="84">
        <f t="shared" si="26"/>
        <v>0</v>
      </c>
      <c r="AI45" s="84">
        <f t="shared" si="26"/>
        <v>0</v>
      </c>
      <c r="AJ45" s="84">
        <f t="shared" si="26"/>
        <v>0</v>
      </c>
      <c r="AK45" s="84">
        <f t="shared" si="26"/>
        <v>0</v>
      </c>
      <c r="AL45" s="84">
        <f t="shared" si="26"/>
        <v>0</v>
      </c>
      <c r="AM45" s="84">
        <f t="shared" si="26"/>
        <v>0</v>
      </c>
      <c r="AN45" s="84">
        <f t="shared" si="26"/>
        <v>0</v>
      </c>
      <c r="AO45" s="84">
        <f t="shared" si="26"/>
        <v>0</v>
      </c>
      <c r="AP45" s="84">
        <f t="shared" si="26"/>
        <v>0</v>
      </c>
      <c r="AQ45" s="84">
        <f t="shared" si="26"/>
        <v>0</v>
      </c>
      <c r="AR45" s="94">
        <f t="shared" si="26"/>
        <v>0</v>
      </c>
      <c r="AS45" s="95">
        <f t="shared" si="26"/>
        <v>0</v>
      </c>
    </row>
    <row r="46" spans="1:45" s="2" customFormat="1" x14ac:dyDescent="0.25">
      <c r="A46" s="19">
        <v>0.26</v>
      </c>
      <c r="B46" s="152" t="s">
        <v>78</v>
      </c>
      <c r="C46" s="20" t="s">
        <v>79</v>
      </c>
      <c r="D46" s="21">
        <v>1.4</v>
      </c>
      <c r="E46" s="21">
        <v>1.68</v>
      </c>
      <c r="F46" s="27">
        <v>140232</v>
      </c>
      <c r="G46" s="28">
        <v>0.27</v>
      </c>
      <c r="H46" s="23">
        <f t="shared" si="15"/>
        <v>155377.05600000001</v>
      </c>
      <c r="I46" s="23">
        <f t="shared" si="16"/>
        <v>165978.59520000001</v>
      </c>
      <c r="J46" s="70"/>
      <c r="K46" s="70">
        <f t="shared" si="1"/>
        <v>0</v>
      </c>
      <c r="L46" s="71"/>
      <c r="M46" s="70">
        <f t="shared" si="2"/>
        <v>0</v>
      </c>
      <c r="N46" s="70"/>
      <c r="O46" s="70">
        <f t="shared" si="3"/>
        <v>0</v>
      </c>
      <c r="P46" s="70"/>
      <c r="Q46" s="70">
        <f t="shared" si="4"/>
        <v>0</v>
      </c>
      <c r="R46" s="70"/>
      <c r="S46" s="70">
        <f t="shared" si="5"/>
        <v>0</v>
      </c>
      <c r="T46" s="72"/>
      <c r="U46" s="72"/>
      <c r="V46" s="72"/>
      <c r="W46" s="72"/>
      <c r="X46" s="72"/>
      <c r="Y46" s="72"/>
      <c r="Z46" s="70"/>
      <c r="AA46" s="70">
        <f t="shared" si="6"/>
        <v>0</v>
      </c>
      <c r="AB46" s="70"/>
      <c r="AC46" s="70">
        <f t="shared" si="7"/>
        <v>0</v>
      </c>
      <c r="AD46" s="70"/>
      <c r="AE46" s="70">
        <f t="shared" si="8"/>
        <v>0</v>
      </c>
      <c r="AF46" s="70"/>
      <c r="AG46" s="70">
        <f t="shared" si="9"/>
        <v>0</v>
      </c>
      <c r="AH46" s="70"/>
      <c r="AI46" s="70">
        <f t="shared" si="10"/>
        <v>0</v>
      </c>
      <c r="AJ46" s="70"/>
      <c r="AK46" s="70">
        <f t="shared" si="11"/>
        <v>0</v>
      </c>
      <c r="AL46" s="70"/>
      <c r="AM46" s="70">
        <f t="shared" si="12"/>
        <v>0</v>
      </c>
      <c r="AN46" s="70"/>
      <c r="AO46" s="70">
        <f t="shared" si="13"/>
        <v>0</v>
      </c>
      <c r="AP46" s="70"/>
      <c r="AQ46" s="70">
        <f t="shared" si="14"/>
        <v>0</v>
      </c>
      <c r="AR46" s="88">
        <f t="shared" si="17"/>
        <v>0</v>
      </c>
      <c r="AS46" s="89">
        <f t="shared" si="17"/>
        <v>0</v>
      </c>
    </row>
    <row r="47" spans="1:45" s="2" customFormat="1" x14ac:dyDescent="0.25">
      <c r="A47" s="19">
        <v>0.2</v>
      </c>
      <c r="B47" s="153"/>
      <c r="C47" s="20" t="s">
        <v>80</v>
      </c>
      <c r="D47" s="21">
        <v>1.4</v>
      </c>
      <c r="E47" s="21">
        <v>1.68</v>
      </c>
      <c r="F47" s="27">
        <v>83035</v>
      </c>
      <c r="G47" s="28">
        <v>0.21</v>
      </c>
      <c r="H47" s="23">
        <f t="shared" si="15"/>
        <v>90009.94</v>
      </c>
      <c r="I47" s="23">
        <f t="shared" si="16"/>
        <v>94892.398000000001</v>
      </c>
      <c r="J47" s="70"/>
      <c r="K47" s="70">
        <f t="shared" si="1"/>
        <v>0</v>
      </c>
      <c r="L47" s="71"/>
      <c r="M47" s="70">
        <f t="shared" si="2"/>
        <v>0</v>
      </c>
      <c r="N47" s="70"/>
      <c r="O47" s="70">
        <f t="shared" si="3"/>
        <v>0</v>
      </c>
      <c r="P47" s="70"/>
      <c r="Q47" s="70">
        <f t="shared" si="4"/>
        <v>0</v>
      </c>
      <c r="R47" s="70"/>
      <c r="S47" s="70">
        <f t="shared" si="5"/>
        <v>0</v>
      </c>
      <c r="T47" s="72"/>
      <c r="U47" s="72"/>
      <c r="V47" s="72"/>
      <c r="W47" s="72"/>
      <c r="X47" s="72"/>
      <c r="Y47" s="72"/>
      <c r="Z47" s="70"/>
      <c r="AA47" s="96">
        <f t="shared" si="6"/>
        <v>0</v>
      </c>
      <c r="AB47" s="70"/>
      <c r="AC47" s="70">
        <f t="shared" si="7"/>
        <v>0</v>
      </c>
      <c r="AD47" s="70"/>
      <c r="AE47" s="70">
        <f t="shared" si="8"/>
        <v>0</v>
      </c>
      <c r="AF47" s="70"/>
      <c r="AG47" s="70">
        <f t="shared" si="9"/>
        <v>0</v>
      </c>
      <c r="AH47" s="70"/>
      <c r="AI47" s="70">
        <f t="shared" si="10"/>
        <v>0</v>
      </c>
      <c r="AJ47" s="70"/>
      <c r="AK47" s="70">
        <f t="shared" si="11"/>
        <v>0</v>
      </c>
      <c r="AL47" s="70"/>
      <c r="AM47" s="70">
        <f t="shared" si="12"/>
        <v>0</v>
      </c>
      <c r="AN47" s="70"/>
      <c r="AO47" s="70">
        <f t="shared" si="13"/>
        <v>0</v>
      </c>
      <c r="AP47" s="70"/>
      <c r="AQ47" s="70">
        <f t="shared" si="14"/>
        <v>0</v>
      </c>
      <c r="AR47" s="88">
        <f t="shared" si="17"/>
        <v>0</v>
      </c>
      <c r="AS47" s="89">
        <f t="shared" si="17"/>
        <v>0</v>
      </c>
    </row>
    <row r="48" spans="1:45" s="2" customFormat="1" x14ac:dyDescent="0.25">
      <c r="A48" s="19">
        <v>0.45</v>
      </c>
      <c r="B48" s="154"/>
      <c r="C48" s="20" t="s">
        <v>81</v>
      </c>
      <c r="D48" s="21">
        <v>1.4</v>
      </c>
      <c r="E48" s="21">
        <v>1.68</v>
      </c>
      <c r="F48" s="27">
        <v>160863</v>
      </c>
      <c r="G48" s="28">
        <v>0.46</v>
      </c>
      <c r="H48" s="23">
        <f t="shared" si="15"/>
        <v>190461.79200000002</v>
      </c>
      <c r="I48" s="23">
        <f t="shared" si="16"/>
        <v>211180.94640000004</v>
      </c>
      <c r="J48" s="70"/>
      <c r="K48" s="70">
        <f t="shared" si="1"/>
        <v>0</v>
      </c>
      <c r="L48" s="71"/>
      <c r="M48" s="70">
        <f t="shared" si="2"/>
        <v>0</v>
      </c>
      <c r="N48" s="70"/>
      <c r="O48" s="70">
        <f t="shared" si="3"/>
        <v>0</v>
      </c>
      <c r="P48" s="70"/>
      <c r="Q48" s="70">
        <f t="shared" si="4"/>
        <v>0</v>
      </c>
      <c r="R48" s="70"/>
      <c r="S48" s="70">
        <f t="shared" si="5"/>
        <v>0</v>
      </c>
      <c r="T48" s="72"/>
      <c r="U48" s="72"/>
      <c r="V48" s="72"/>
      <c r="W48" s="72"/>
      <c r="X48" s="72"/>
      <c r="Y48" s="72"/>
      <c r="Z48" s="70"/>
      <c r="AA48" s="96">
        <f t="shared" si="6"/>
        <v>0</v>
      </c>
      <c r="AB48" s="70"/>
      <c r="AC48" s="70">
        <f t="shared" si="7"/>
        <v>0</v>
      </c>
      <c r="AD48" s="70"/>
      <c r="AE48" s="70">
        <f t="shared" si="8"/>
        <v>0</v>
      </c>
      <c r="AF48" s="70"/>
      <c r="AG48" s="70">
        <f t="shared" si="9"/>
        <v>0</v>
      </c>
      <c r="AH48" s="70"/>
      <c r="AI48" s="70">
        <f t="shared" si="10"/>
        <v>0</v>
      </c>
      <c r="AJ48" s="70"/>
      <c r="AK48" s="70">
        <f t="shared" si="11"/>
        <v>0</v>
      </c>
      <c r="AL48" s="70"/>
      <c r="AM48" s="70">
        <f t="shared" si="12"/>
        <v>0</v>
      </c>
      <c r="AN48" s="70"/>
      <c r="AO48" s="70">
        <f t="shared" si="13"/>
        <v>0</v>
      </c>
      <c r="AP48" s="70"/>
      <c r="AQ48" s="70">
        <f t="shared" si="14"/>
        <v>0</v>
      </c>
      <c r="AR48" s="88">
        <f t="shared" si="17"/>
        <v>0</v>
      </c>
      <c r="AS48" s="89">
        <f t="shared" si="17"/>
        <v>0</v>
      </c>
    </row>
    <row r="49" spans="1:45" s="2" customFormat="1" x14ac:dyDescent="0.25">
      <c r="A49" s="19"/>
      <c r="B49" s="87"/>
      <c r="C49" s="39" t="s">
        <v>82</v>
      </c>
      <c r="D49" s="40"/>
      <c r="E49" s="40"/>
      <c r="F49" s="41"/>
      <c r="G49" s="42"/>
      <c r="H49" s="23">
        <f t="shared" si="15"/>
        <v>0</v>
      </c>
      <c r="I49" s="23">
        <f t="shared" si="16"/>
        <v>0</v>
      </c>
      <c r="J49" s="76"/>
      <c r="K49" s="76"/>
      <c r="L49" s="77"/>
      <c r="M49" s="76"/>
      <c r="N49" s="76"/>
      <c r="O49" s="76"/>
      <c r="P49" s="76"/>
      <c r="Q49" s="76"/>
      <c r="R49" s="76">
        <f>R50+R51+R52</f>
        <v>0</v>
      </c>
      <c r="S49" s="76">
        <f t="shared" ref="S49:AS49" si="27">S50+S51+S52</f>
        <v>0</v>
      </c>
      <c r="T49" s="78">
        <f t="shared" si="27"/>
        <v>0</v>
      </c>
      <c r="U49" s="78">
        <f t="shared" si="27"/>
        <v>0</v>
      </c>
      <c r="V49" s="78">
        <f t="shared" si="27"/>
        <v>0</v>
      </c>
      <c r="W49" s="78">
        <f t="shared" si="27"/>
        <v>0</v>
      </c>
      <c r="X49" s="78">
        <f t="shared" si="27"/>
        <v>0</v>
      </c>
      <c r="Y49" s="78">
        <f t="shared" si="27"/>
        <v>0</v>
      </c>
      <c r="Z49" s="76">
        <f t="shared" si="27"/>
        <v>0</v>
      </c>
      <c r="AA49" s="97">
        <f t="shared" si="27"/>
        <v>0</v>
      </c>
      <c r="AB49" s="76">
        <f t="shared" si="27"/>
        <v>0</v>
      </c>
      <c r="AC49" s="76">
        <f t="shared" si="27"/>
        <v>0</v>
      </c>
      <c r="AD49" s="76">
        <f t="shared" si="27"/>
        <v>0</v>
      </c>
      <c r="AE49" s="76">
        <f t="shared" si="27"/>
        <v>0</v>
      </c>
      <c r="AF49" s="76">
        <f t="shared" si="27"/>
        <v>0</v>
      </c>
      <c r="AG49" s="76">
        <f t="shared" si="27"/>
        <v>0</v>
      </c>
      <c r="AH49" s="76">
        <f t="shared" si="27"/>
        <v>0</v>
      </c>
      <c r="AI49" s="76">
        <f t="shared" si="27"/>
        <v>0</v>
      </c>
      <c r="AJ49" s="76">
        <f t="shared" si="27"/>
        <v>0</v>
      </c>
      <c r="AK49" s="76">
        <f t="shared" si="27"/>
        <v>0</v>
      </c>
      <c r="AL49" s="76">
        <f t="shared" si="27"/>
        <v>0</v>
      </c>
      <c r="AM49" s="76">
        <f t="shared" si="27"/>
        <v>0</v>
      </c>
      <c r="AN49" s="76">
        <f t="shared" si="27"/>
        <v>0</v>
      </c>
      <c r="AO49" s="76">
        <f t="shared" si="27"/>
        <v>0</v>
      </c>
      <c r="AP49" s="76">
        <f t="shared" si="27"/>
        <v>0</v>
      </c>
      <c r="AQ49" s="76">
        <f t="shared" si="27"/>
        <v>0</v>
      </c>
      <c r="AR49" s="94">
        <f t="shared" si="27"/>
        <v>0</v>
      </c>
      <c r="AS49" s="95">
        <f t="shared" si="27"/>
        <v>0</v>
      </c>
    </row>
    <row r="50" spans="1:45" s="2" customFormat="1" x14ac:dyDescent="0.25">
      <c r="A50" s="19">
        <v>0.35</v>
      </c>
      <c r="B50" s="152" t="s">
        <v>82</v>
      </c>
      <c r="C50" s="20" t="s">
        <v>83</v>
      </c>
      <c r="D50" s="21">
        <v>1.4</v>
      </c>
      <c r="E50" s="21">
        <v>1.68</v>
      </c>
      <c r="F50" s="27">
        <v>75312</v>
      </c>
      <c r="G50" s="28">
        <v>0.37</v>
      </c>
      <c r="H50" s="23">
        <f t="shared" si="15"/>
        <v>86458.176000000007</v>
      </c>
      <c r="I50" s="23">
        <f t="shared" si="16"/>
        <v>94260.499199999991</v>
      </c>
      <c r="J50" s="70"/>
      <c r="K50" s="70">
        <f t="shared" si="1"/>
        <v>0</v>
      </c>
      <c r="L50" s="71"/>
      <c r="M50" s="70">
        <f t="shared" si="2"/>
        <v>0</v>
      </c>
      <c r="N50" s="70"/>
      <c r="O50" s="70">
        <f t="shared" si="3"/>
        <v>0</v>
      </c>
      <c r="P50" s="70"/>
      <c r="Q50" s="70">
        <f t="shared" si="4"/>
        <v>0</v>
      </c>
      <c r="R50" s="70"/>
      <c r="S50" s="70">
        <f t="shared" si="5"/>
        <v>0</v>
      </c>
      <c r="T50" s="72"/>
      <c r="U50" s="72"/>
      <c r="V50" s="72"/>
      <c r="W50" s="72"/>
      <c r="X50" s="72"/>
      <c r="Y50" s="72"/>
      <c r="Z50" s="70"/>
      <c r="AA50" s="70">
        <f t="shared" si="6"/>
        <v>0</v>
      </c>
      <c r="AB50" s="70"/>
      <c r="AC50" s="70">
        <f t="shared" si="7"/>
        <v>0</v>
      </c>
      <c r="AD50" s="70"/>
      <c r="AE50" s="70">
        <f t="shared" si="8"/>
        <v>0</v>
      </c>
      <c r="AF50" s="70"/>
      <c r="AG50" s="70">
        <f t="shared" si="9"/>
        <v>0</v>
      </c>
      <c r="AH50" s="70"/>
      <c r="AI50" s="70">
        <f t="shared" si="10"/>
        <v>0</v>
      </c>
      <c r="AJ50" s="70"/>
      <c r="AK50" s="70">
        <f t="shared" si="11"/>
        <v>0</v>
      </c>
      <c r="AL50" s="70"/>
      <c r="AM50" s="70">
        <f t="shared" si="12"/>
        <v>0</v>
      </c>
      <c r="AN50" s="70"/>
      <c r="AO50" s="70">
        <f t="shared" si="13"/>
        <v>0</v>
      </c>
      <c r="AP50" s="70"/>
      <c r="AQ50" s="70">
        <f t="shared" si="14"/>
        <v>0</v>
      </c>
      <c r="AR50" s="88">
        <f t="shared" si="17"/>
        <v>0</v>
      </c>
      <c r="AS50" s="89">
        <f t="shared" si="17"/>
        <v>0</v>
      </c>
    </row>
    <row r="51" spans="1:45" s="2" customFormat="1" x14ac:dyDescent="0.25">
      <c r="A51" s="19">
        <v>0.35</v>
      </c>
      <c r="B51" s="153"/>
      <c r="C51" s="20" t="s">
        <v>84</v>
      </c>
      <c r="D51" s="21">
        <v>1.4</v>
      </c>
      <c r="E51" s="21">
        <v>1.68</v>
      </c>
      <c r="F51" s="27">
        <v>109406</v>
      </c>
      <c r="G51" s="28">
        <v>0.36</v>
      </c>
      <c r="H51" s="23">
        <f t="shared" si="15"/>
        <v>125160.46400000001</v>
      </c>
      <c r="I51" s="23">
        <f t="shared" si="16"/>
        <v>136188.58880000003</v>
      </c>
      <c r="J51" s="70"/>
      <c r="K51" s="70">
        <f t="shared" si="1"/>
        <v>0</v>
      </c>
      <c r="L51" s="71"/>
      <c r="M51" s="70">
        <f t="shared" si="2"/>
        <v>0</v>
      </c>
      <c r="N51" s="70"/>
      <c r="O51" s="70">
        <f t="shared" si="3"/>
        <v>0</v>
      </c>
      <c r="P51" s="70"/>
      <c r="Q51" s="70">
        <f t="shared" si="4"/>
        <v>0</v>
      </c>
      <c r="R51" s="70"/>
      <c r="S51" s="70">
        <f t="shared" si="5"/>
        <v>0</v>
      </c>
      <c r="T51" s="72"/>
      <c r="U51" s="72"/>
      <c r="V51" s="72"/>
      <c r="W51" s="72"/>
      <c r="X51" s="72"/>
      <c r="Y51" s="72"/>
      <c r="Z51" s="70"/>
      <c r="AA51" s="70">
        <f t="shared" si="6"/>
        <v>0</v>
      </c>
      <c r="AB51" s="70"/>
      <c r="AC51" s="70">
        <f t="shared" si="7"/>
        <v>0</v>
      </c>
      <c r="AD51" s="70"/>
      <c r="AE51" s="70">
        <f t="shared" si="8"/>
        <v>0</v>
      </c>
      <c r="AF51" s="70"/>
      <c r="AG51" s="70">
        <f t="shared" si="9"/>
        <v>0</v>
      </c>
      <c r="AH51" s="70"/>
      <c r="AI51" s="70">
        <f t="shared" si="10"/>
        <v>0</v>
      </c>
      <c r="AJ51" s="70"/>
      <c r="AK51" s="70">
        <f t="shared" si="11"/>
        <v>0</v>
      </c>
      <c r="AL51" s="70"/>
      <c r="AM51" s="70">
        <f t="shared" si="12"/>
        <v>0</v>
      </c>
      <c r="AN51" s="70"/>
      <c r="AO51" s="70">
        <f t="shared" si="13"/>
        <v>0</v>
      </c>
      <c r="AP51" s="70"/>
      <c r="AQ51" s="70">
        <f t="shared" si="14"/>
        <v>0</v>
      </c>
      <c r="AR51" s="88">
        <f t="shared" si="17"/>
        <v>0</v>
      </c>
      <c r="AS51" s="89">
        <f t="shared" si="17"/>
        <v>0</v>
      </c>
    </row>
    <row r="52" spans="1:45" s="2" customFormat="1" x14ac:dyDescent="0.25">
      <c r="A52" s="19">
        <v>2E-3</v>
      </c>
      <c r="B52" s="153"/>
      <c r="C52" s="20" t="s">
        <v>85</v>
      </c>
      <c r="D52" s="21">
        <v>1.4</v>
      </c>
      <c r="E52" s="21">
        <v>1.68</v>
      </c>
      <c r="F52" s="47">
        <v>107504</v>
      </c>
      <c r="G52" s="28">
        <v>0.26</v>
      </c>
      <c r="H52" s="23">
        <f t="shared" si="15"/>
        <v>118684.41600000001</v>
      </c>
      <c r="I52" s="23">
        <f t="shared" si="16"/>
        <v>126510.7072</v>
      </c>
      <c r="J52" s="90"/>
      <c r="K52" s="70">
        <f t="shared" si="1"/>
        <v>0</v>
      </c>
      <c r="L52" s="92"/>
      <c r="M52" s="70">
        <f t="shared" si="2"/>
        <v>0</v>
      </c>
      <c r="N52" s="90"/>
      <c r="O52" s="70">
        <f t="shared" si="3"/>
        <v>0</v>
      </c>
      <c r="P52" s="90"/>
      <c r="Q52" s="70">
        <f t="shared" si="4"/>
        <v>0</v>
      </c>
      <c r="R52" s="90"/>
      <c r="S52" s="70">
        <f t="shared" si="5"/>
        <v>0</v>
      </c>
      <c r="T52" s="72"/>
      <c r="U52" s="72"/>
      <c r="V52" s="72"/>
      <c r="W52" s="72"/>
      <c r="X52" s="72"/>
      <c r="Y52" s="72"/>
      <c r="Z52" s="90"/>
      <c r="AA52" s="70">
        <f t="shared" si="6"/>
        <v>0</v>
      </c>
      <c r="AB52" s="90"/>
      <c r="AC52" s="70">
        <f t="shared" si="7"/>
        <v>0</v>
      </c>
      <c r="AD52" s="90"/>
      <c r="AE52" s="70">
        <f t="shared" si="8"/>
        <v>0</v>
      </c>
      <c r="AF52" s="90"/>
      <c r="AG52" s="70">
        <f t="shared" si="9"/>
        <v>0</v>
      </c>
      <c r="AH52" s="90"/>
      <c r="AI52" s="70">
        <f t="shared" si="10"/>
        <v>0</v>
      </c>
      <c r="AJ52" s="90"/>
      <c r="AK52" s="70">
        <f t="shared" si="11"/>
        <v>0</v>
      </c>
      <c r="AL52" s="90"/>
      <c r="AM52" s="70">
        <f t="shared" si="12"/>
        <v>0</v>
      </c>
      <c r="AN52" s="90"/>
      <c r="AO52" s="70">
        <f t="shared" si="13"/>
        <v>0</v>
      </c>
      <c r="AP52" s="90"/>
      <c r="AQ52" s="70">
        <f t="shared" si="14"/>
        <v>0</v>
      </c>
      <c r="AR52" s="88">
        <f t="shared" si="17"/>
        <v>0</v>
      </c>
      <c r="AS52" s="89">
        <f t="shared" si="17"/>
        <v>0</v>
      </c>
    </row>
    <row r="53" spans="1:45" s="2" customFormat="1" x14ac:dyDescent="0.25">
      <c r="A53" s="19"/>
      <c r="B53" s="154"/>
      <c r="C53" s="29" t="s">
        <v>163</v>
      </c>
      <c r="D53" s="30">
        <v>1.4</v>
      </c>
      <c r="E53" s="30">
        <v>1.68</v>
      </c>
      <c r="F53" s="51">
        <v>148560</v>
      </c>
      <c r="G53" s="28">
        <v>0.33</v>
      </c>
      <c r="H53" s="23"/>
      <c r="I53" s="23"/>
      <c r="J53" s="90"/>
      <c r="K53" s="70"/>
      <c r="L53" s="92"/>
      <c r="M53" s="70"/>
      <c r="N53" s="90"/>
      <c r="O53" s="70"/>
      <c r="P53" s="90"/>
      <c r="Q53" s="70"/>
      <c r="R53" s="90"/>
      <c r="S53" s="70"/>
      <c r="T53" s="72"/>
      <c r="U53" s="72"/>
      <c r="V53" s="72"/>
      <c r="W53" s="72"/>
      <c r="X53" s="72"/>
      <c r="Y53" s="72"/>
      <c r="Z53" s="90"/>
      <c r="AA53" s="70"/>
      <c r="AB53" s="90"/>
      <c r="AC53" s="70"/>
      <c r="AD53" s="90"/>
      <c r="AE53" s="70"/>
      <c r="AF53" s="90"/>
      <c r="AG53" s="70"/>
      <c r="AH53" s="90"/>
      <c r="AI53" s="70"/>
      <c r="AJ53" s="90"/>
      <c r="AK53" s="70"/>
      <c r="AL53" s="90"/>
      <c r="AM53" s="70"/>
      <c r="AN53" s="90"/>
      <c r="AO53" s="70"/>
      <c r="AP53" s="90"/>
      <c r="AQ53" s="70"/>
      <c r="AR53" s="88"/>
      <c r="AS53" s="89"/>
    </row>
    <row r="54" spans="1:45" s="2" customFormat="1" x14ac:dyDescent="0.25">
      <c r="A54" s="19"/>
      <c r="B54" s="87"/>
      <c r="C54" s="39" t="s">
        <v>87</v>
      </c>
      <c r="D54" s="40"/>
      <c r="E54" s="40"/>
      <c r="F54" s="52"/>
      <c r="G54" s="42"/>
      <c r="H54" s="23">
        <f t="shared" si="15"/>
        <v>0</v>
      </c>
      <c r="I54" s="23">
        <f t="shared" si="16"/>
        <v>0</v>
      </c>
      <c r="J54" s="98"/>
      <c r="K54" s="76"/>
      <c r="L54" s="99"/>
      <c r="M54" s="76"/>
      <c r="N54" s="98"/>
      <c r="O54" s="76"/>
      <c r="P54" s="98"/>
      <c r="Q54" s="76"/>
      <c r="R54" s="100">
        <f>R55+R56+R57+R58+R59</f>
        <v>0</v>
      </c>
      <c r="S54" s="76">
        <f t="shared" ref="S54:AS54" si="28">S55+S56+S57+S58+S59</f>
        <v>0</v>
      </c>
      <c r="T54" s="78">
        <f t="shared" si="28"/>
        <v>0</v>
      </c>
      <c r="U54" s="78">
        <f t="shared" si="28"/>
        <v>0</v>
      </c>
      <c r="V54" s="78">
        <f t="shared" si="28"/>
        <v>0</v>
      </c>
      <c r="W54" s="78">
        <f t="shared" si="28"/>
        <v>0</v>
      </c>
      <c r="X54" s="78">
        <f t="shared" si="28"/>
        <v>0</v>
      </c>
      <c r="Y54" s="78">
        <f t="shared" si="28"/>
        <v>0</v>
      </c>
      <c r="Z54" s="98">
        <f t="shared" si="28"/>
        <v>0</v>
      </c>
      <c r="AA54" s="76">
        <f t="shared" si="28"/>
        <v>0</v>
      </c>
      <c r="AB54" s="98">
        <f t="shared" si="28"/>
        <v>0</v>
      </c>
      <c r="AC54" s="76">
        <f t="shared" si="28"/>
        <v>0</v>
      </c>
      <c r="AD54" s="98">
        <f t="shared" si="28"/>
        <v>0</v>
      </c>
      <c r="AE54" s="76">
        <f t="shared" si="28"/>
        <v>0</v>
      </c>
      <c r="AF54" s="98">
        <f t="shared" si="28"/>
        <v>0</v>
      </c>
      <c r="AG54" s="76">
        <f t="shared" si="28"/>
        <v>0</v>
      </c>
      <c r="AH54" s="98">
        <f t="shared" si="28"/>
        <v>0</v>
      </c>
      <c r="AI54" s="76">
        <f t="shared" si="28"/>
        <v>0</v>
      </c>
      <c r="AJ54" s="98">
        <f t="shared" si="28"/>
        <v>0</v>
      </c>
      <c r="AK54" s="76">
        <f t="shared" si="28"/>
        <v>0</v>
      </c>
      <c r="AL54" s="98">
        <f t="shared" si="28"/>
        <v>0</v>
      </c>
      <c r="AM54" s="76">
        <f t="shared" si="28"/>
        <v>0</v>
      </c>
      <c r="AN54" s="98">
        <f t="shared" si="28"/>
        <v>0</v>
      </c>
      <c r="AO54" s="76">
        <f t="shared" si="28"/>
        <v>0</v>
      </c>
      <c r="AP54" s="98">
        <f t="shared" si="28"/>
        <v>0</v>
      </c>
      <c r="AQ54" s="76">
        <f t="shared" si="28"/>
        <v>0</v>
      </c>
      <c r="AR54" s="94">
        <f t="shared" si="28"/>
        <v>0</v>
      </c>
      <c r="AS54" s="95">
        <f t="shared" si="28"/>
        <v>0</v>
      </c>
    </row>
    <row r="55" spans="1:45" s="2" customFormat="1" ht="15.75" customHeight="1" x14ac:dyDescent="0.25">
      <c r="A55" s="19">
        <v>0.39</v>
      </c>
      <c r="B55" s="152" t="s">
        <v>87</v>
      </c>
      <c r="C55" s="20" t="s">
        <v>88</v>
      </c>
      <c r="D55" s="21">
        <v>1.4</v>
      </c>
      <c r="E55" s="21">
        <v>1.68</v>
      </c>
      <c r="F55" s="27">
        <v>103417</v>
      </c>
      <c r="G55" s="28">
        <v>0.4</v>
      </c>
      <c r="H55" s="23">
        <f t="shared" si="15"/>
        <v>119963.71999999999</v>
      </c>
      <c r="I55" s="23">
        <f t="shared" si="16"/>
        <v>131546.424</v>
      </c>
      <c r="J55" s="70"/>
      <c r="K55" s="70">
        <f t="shared" si="1"/>
        <v>0</v>
      </c>
      <c r="L55" s="71"/>
      <c r="M55" s="70">
        <f t="shared" si="2"/>
        <v>0</v>
      </c>
      <c r="N55" s="70"/>
      <c r="O55" s="70">
        <f t="shared" si="3"/>
        <v>0</v>
      </c>
      <c r="P55" s="70"/>
      <c r="Q55" s="70">
        <f t="shared" si="4"/>
        <v>0</v>
      </c>
      <c r="R55" s="70"/>
      <c r="S55" s="70">
        <f t="shared" si="5"/>
        <v>0</v>
      </c>
      <c r="T55" s="72"/>
      <c r="U55" s="72"/>
      <c r="V55" s="72"/>
      <c r="W55" s="72"/>
      <c r="X55" s="72"/>
      <c r="Y55" s="72"/>
      <c r="Z55" s="70"/>
      <c r="AA55" s="70">
        <f t="shared" si="6"/>
        <v>0</v>
      </c>
      <c r="AB55" s="70"/>
      <c r="AC55" s="70">
        <f t="shared" si="7"/>
        <v>0</v>
      </c>
      <c r="AD55" s="70"/>
      <c r="AE55" s="70">
        <f t="shared" si="8"/>
        <v>0</v>
      </c>
      <c r="AF55" s="70"/>
      <c r="AG55" s="70">
        <f t="shared" si="9"/>
        <v>0</v>
      </c>
      <c r="AH55" s="70"/>
      <c r="AI55" s="70">
        <f t="shared" si="10"/>
        <v>0</v>
      </c>
      <c r="AJ55" s="70"/>
      <c r="AK55" s="70">
        <f t="shared" si="11"/>
        <v>0</v>
      </c>
      <c r="AL55" s="70"/>
      <c r="AM55" s="70">
        <f t="shared" si="12"/>
        <v>0</v>
      </c>
      <c r="AN55" s="70"/>
      <c r="AO55" s="70">
        <f t="shared" si="13"/>
        <v>0</v>
      </c>
      <c r="AP55" s="70"/>
      <c r="AQ55" s="70">
        <f t="shared" si="14"/>
        <v>0</v>
      </c>
      <c r="AR55" s="88">
        <f t="shared" si="17"/>
        <v>0</v>
      </c>
      <c r="AS55" s="89">
        <f t="shared" si="17"/>
        <v>0</v>
      </c>
    </row>
    <row r="56" spans="1:45" s="2" customFormat="1" x14ac:dyDescent="0.25">
      <c r="A56" s="19">
        <v>0.23</v>
      </c>
      <c r="B56" s="153"/>
      <c r="C56" s="20" t="s">
        <v>89</v>
      </c>
      <c r="D56" s="21">
        <v>1.4</v>
      </c>
      <c r="E56" s="21">
        <v>1.68</v>
      </c>
      <c r="F56" s="27">
        <v>212405</v>
      </c>
      <c r="G56" s="28">
        <v>0.23</v>
      </c>
      <c r="H56" s="23">
        <f t="shared" si="15"/>
        <v>231946.26</v>
      </c>
      <c r="I56" s="23">
        <f t="shared" si="16"/>
        <v>245625.14200000002</v>
      </c>
      <c r="J56" s="70"/>
      <c r="K56" s="70">
        <f t="shared" si="1"/>
        <v>0</v>
      </c>
      <c r="L56" s="71"/>
      <c r="M56" s="70">
        <f t="shared" si="2"/>
        <v>0</v>
      </c>
      <c r="N56" s="70"/>
      <c r="O56" s="70">
        <f t="shared" si="3"/>
        <v>0</v>
      </c>
      <c r="P56" s="70"/>
      <c r="Q56" s="70">
        <f t="shared" si="4"/>
        <v>0</v>
      </c>
      <c r="R56" s="70"/>
      <c r="S56" s="70">
        <f t="shared" si="5"/>
        <v>0</v>
      </c>
      <c r="T56" s="72"/>
      <c r="U56" s="72"/>
      <c r="V56" s="72"/>
      <c r="W56" s="72"/>
      <c r="X56" s="72"/>
      <c r="Y56" s="72"/>
      <c r="Z56" s="70"/>
      <c r="AA56" s="70">
        <f t="shared" si="6"/>
        <v>0</v>
      </c>
      <c r="AB56" s="70"/>
      <c r="AC56" s="70">
        <f t="shared" si="7"/>
        <v>0</v>
      </c>
      <c r="AD56" s="70"/>
      <c r="AE56" s="70">
        <f t="shared" si="8"/>
        <v>0</v>
      </c>
      <c r="AF56" s="70"/>
      <c r="AG56" s="70">
        <f t="shared" si="9"/>
        <v>0</v>
      </c>
      <c r="AH56" s="70"/>
      <c r="AI56" s="70">
        <f t="shared" si="10"/>
        <v>0</v>
      </c>
      <c r="AJ56" s="70"/>
      <c r="AK56" s="70">
        <f t="shared" si="11"/>
        <v>0</v>
      </c>
      <c r="AL56" s="70"/>
      <c r="AM56" s="70">
        <f t="shared" si="12"/>
        <v>0</v>
      </c>
      <c r="AN56" s="70"/>
      <c r="AO56" s="70">
        <f t="shared" si="13"/>
        <v>0</v>
      </c>
      <c r="AP56" s="70"/>
      <c r="AQ56" s="70">
        <f t="shared" si="14"/>
        <v>0</v>
      </c>
      <c r="AR56" s="88">
        <f t="shared" si="17"/>
        <v>0</v>
      </c>
      <c r="AS56" s="89">
        <f t="shared" si="17"/>
        <v>0</v>
      </c>
    </row>
    <row r="57" spans="1:45" s="2" customFormat="1" ht="15.75" customHeight="1" x14ac:dyDescent="0.25">
      <c r="A57" s="19">
        <v>0.34</v>
      </c>
      <c r="B57" s="153"/>
      <c r="C57" s="20" t="s">
        <v>90</v>
      </c>
      <c r="D57" s="21">
        <v>1.4</v>
      </c>
      <c r="E57" s="21">
        <v>1.68</v>
      </c>
      <c r="F57" s="27">
        <v>122578</v>
      </c>
      <c r="G57" s="28">
        <v>0.35</v>
      </c>
      <c r="H57" s="23">
        <f t="shared" si="15"/>
        <v>139738.91999999998</v>
      </c>
      <c r="I57" s="23">
        <f t="shared" si="16"/>
        <v>151751.56400000001</v>
      </c>
      <c r="J57" s="70"/>
      <c r="K57" s="70">
        <f t="shared" si="1"/>
        <v>0</v>
      </c>
      <c r="L57" s="71"/>
      <c r="M57" s="70">
        <f t="shared" si="2"/>
        <v>0</v>
      </c>
      <c r="N57" s="70"/>
      <c r="O57" s="70">
        <f t="shared" si="3"/>
        <v>0</v>
      </c>
      <c r="P57" s="70"/>
      <c r="Q57" s="70">
        <f t="shared" si="4"/>
        <v>0</v>
      </c>
      <c r="R57" s="70"/>
      <c r="S57" s="70">
        <f t="shared" si="5"/>
        <v>0</v>
      </c>
      <c r="T57" s="72"/>
      <c r="U57" s="72"/>
      <c r="V57" s="72"/>
      <c r="W57" s="72"/>
      <c r="X57" s="72"/>
      <c r="Y57" s="72"/>
      <c r="Z57" s="70"/>
      <c r="AA57" s="70">
        <f t="shared" si="6"/>
        <v>0</v>
      </c>
      <c r="AB57" s="70"/>
      <c r="AC57" s="70">
        <f t="shared" si="7"/>
        <v>0</v>
      </c>
      <c r="AD57" s="70"/>
      <c r="AE57" s="70">
        <f t="shared" si="8"/>
        <v>0</v>
      </c>
      <c r="AF57" s="70"/>
      <c r="AG57" s="70">
        <f t="shared" si="9"/>
        <v>0</v>
      </c>
      <c r="AH57" s="70"/>
      <c r="AI57" s="70">
        <f t="shared" si="10"/>
        <v>0</v>
      </c>
      <c r="AJ57" s="70"/>
      <c r="AK57" s="70">
        <f t="shared" si="11"/>
        <v>0</v>
      </c>
      <c r="AL57" s="70"/>
      <c r="AM57" s="70">
        <f t="shared" si="12"/>
        <v>0</v>
      </c>
      <c r="AN57" s="70"/>
      <c r="AO57" s="70">
        <f t="shared" si="13"/>
        <v>0</v>
      </c>
      <c r="AP57" s="70"/>
      <c r="AQ57" s="70">
        <f t="shared" si="14"/>
        <v>0</v>
      </c>
      <c r="AR57" s="88">
        <f t="shared" si="17"/>
        <v>0</v>
      </c>
      <c r="AS57" s="89">
        <f t="shared" si="17"/>
        <v>0</v>
      </c>
    </row>
    <row r="58" spans="1:45" s="2" customFormat="1" ht="15.75" customHeight="1" x14ac:dyDescent="0.25">
      <c r="A58" s="19">
        <v>0.22</v>
      </c>
      <c r="B58" s="153"/>
      <c r="C58" s="20" t="s">
        <v>91</v>
      </c>
      <c r="D58" s="21">
        <v>1.4</v>
      </c>
      <c r="E58" s="21">
        <v>1.68</v>
      </c>
      <c r="F58" s="27">
        <v>210613</v>
      </c>
      <c r="G58" s="28">
        <v>0.23</v>
      </c>
      <c r="H58" s="23">
        <f t="shared" si="15"/>
        <v>229989.39600000001</v>
      </c>
      <c r="I58" s="23">
        <f t="shared" si="16"/>
        <v>243552.87320000003</v>
      </c>
      <c r="J58" s="70"/>
      <c r="K58" s="70">
        <f t="shared" si="1"/>
        <v>0</v>
      </c>
      <c r="L58" s="71"/>
      <c r="M58" s="70">
        <f t="shared" si="2"/>
        <v>0</v>
      </c>
      <c r="N58" s="70"/>
      <c r="O58" s="70">
        <f t="shared" si="3"/>
        <v>0</v>
      </c>
      <c r="P58" s="70"/>
      <c r="Q58" s="70">
        <f t="shared" si="4"/>
        <v>0</v>
      </c>
      <c r="R58" s="70"/>
      <c r="S58" s="70">
        <f t="shared" si="5"/>
        <v>0</v>
      </c>
      <c r="T58" s="72"/>
      <c r="U58" s="72"/>
      <c r="V58" s="72"/>
      <c r="W58" s="72"/>
      <c r="X58" s="72"/>
      <c r="Y58" s="72"/>
      <c r="Z58" s="70"/>
      <c r="AA58" s="70">
        <f t="shared" si="6"/>
        <v>0</v>
      </c>
      <c r="AB58" s="70"/>
      <c r="AC58" s="70">
        <f t="shared" si="7"/>
        <v>0</v>
      </c>
      <c r="AD58" s="70"/>
      <c r="AE58" s="70">
        <f t="shared" si="8"/>
        <v>0</v>
      </c>
      <c r="AF58" s="70"/>
      <c r="AG58" s="70">
        <f t="shared" si="9"/>
        <v>0</v>
      </c>
      <c r="AH58" s="70"/>
      <c r="AI58" s="70">
        <f t="shared" si="10"/>
        <v>0</v>
      </c>
      <c r="AJ58" s="70"/>
      <c r="AK58" s="70">
        <f t="shared" si="11"/>
        <v>0</v>
      </c>
      <c r="AL58" s="70"/>
      <c r="AM58" s="70">
        <f t="shared" si="12"/>
        <v>0</v>
      </c>
      <c r="AN58" s="70"/>
      <c r="AO58" s="70">
        <f t="shared" si="13"/>
        <v>0</v>
      </c>
      <c r="AP58" s="70"/>
      <c r="AQ58" s="70">
        <f t="shared" si="14"/>
        <v>0</v>
      </c>
      <c r="AR58" s="88">
        <f t="shared" si="17"/>
        <v>0</v>
      </c>
      <c r="AS58" s="89">
        <f t="shared" si="17"/>
        <v>0</v>
      </c>
    </row>
    <row r="59" spans="1:45" s="2" customFormat="1" ht="15.75" customHeight="1" x14ac:dyDescent="0.25">
      <c r="A59" s="19">
        <v>0.19</v>
      </c>
      <c r="B59" s="153"/>
      <c r="C59" s="20" t="s">
        <v>92</v>
      </c>
      <c r="D59" s="21">
        <v>1.4</v>
      </c>
      <c r="E59" s="21">
        <v>1.68</v>
      </c>
      <c r="F59" s="47">
        <v>209420</v>
      </c>
      <c r="G59" s="28">
        <v>0.2</v>
      </c>
      <c r="H59" s="23">
        <f t="shared" si="15"/>
        <v>226173.6</v>
      </c>
      <c r="I59" s="23">
        <f t="shared" si="16"/>
        <v>237901.12000000002</v>
      </c>
      <c r="J59" s="90"/>
      <c r="K59" s="70">
        <f t="shared" si="1"/>
        <v>0</v>
      </c>
      <c r="L59" s="92"/>
      <c r="M59" s="70">
        <f t="shared" si="2"/>
        <v>0</v>
      </c>
      <c r="N59" s="90"/>
      <c r="O59" s="70">
        <f t="shared" si="3"/>
        <v>0</v>
      </c>
      <c r="P59" s="90"/>
      <c r="Q59" s="70">
        <f t="shared" si="4"/>
        <v>0</v>
      </c>
      <c r="R59" s="90"/>
      <c r="S59" s="70">
        <f t="shared" si="5"/>
        <v>0</v>
      </c>
      <c r="T59" s="72"/>
      <c r="U59" s="72"/>
      <c r="V59" s="72"/>
      <c r="W59" s="72"/>
      <c r="X59" s="72"/>
      <c r="Y59" s="72"/>
      <c r="Z59" s="90"/>
      <c r="AA59" s="70">
        <f t="shared" si="6"/>
        <v>0</v>
      </c>
      <c r="AB59" s="90"/>
      <c r="AC59" s="70">
        <f t="shared" si="7"/>
        <v>0</v>
      </c>
      <c r="AD59" s="90"/>
      <c r="AE59" s="70">
        <f t="shared" si="8"/>
        <v>0</v>
      </c>
      <c r="AF59" s="90"/>
      <c r="AG59" s="70">
        <f t="shared" si="9"/>
        <v>0</v>
      </c>
      <c r="AH59" s="90"/>
      <c r="AI59" s="70">
        <f t="shared" si="10"/>
        <v>0</v>
      </c>
      <c r="AJ59" s="90"/>
      <c r="AK59" s="70">
        <f t="shared" si="11"/>
        <v>0</v>
      </c>
      <c r="AL59" s="90"/>
      <c r="AM59" s="70">
        <f t="shared" si="12"/>
        <v>0</v>
      </c>
      <c r="AN59" s="90"/>
      <c r="AO59" s="70">
        <f t="shared" si="13"/>
        <v>0</v>
      </c>
      <c r="AP59" s="90"/>
      <c r="AQ59" s="70">
        <f t="shared" si="14"/>
        <v>0</v>
      </c>
      <c r="AR59" s="88">
        <f t="shared" si="17"/>
        <v>0</v>
      </c>
      <c r="AS59" s="89">
        <f t="shared" si="17"/>
        <v>0</v>
      </c>
    </row>
    <row r="60" spans="1:45" s="2" customFormat="1" ht="15.75" customHeight="1" x14ac:dyDescent="0.25">
      <c r="A60" s="19"/>
      <c r="B60" s="153"/>
      <c r="C60" s="29" t="s">
        <v>93</v>
      </c>
      <c r="D60" s="30">
        <v>1.4</v>
      </c>
      <c r="E60" s="30">
        <v>1.68</v>
      </c>
      <c r="F60" s="47">
        <v>92391</v>
      </c>
      <c r="G60" s="28">
        <v>0.32</v>
      </c>
      <c r="H60" s="23">
        <f t="shared" si="15"/>
        <v>104217.048</v>
      </c>
      <c r="I60" s="23">
        <f t="shared" si="16"/>
        <v>112495.2816</v>
      </c>
      <c r="J60" s="90"/>
      <c r="K60" s="70"/>
      <c r="L60" s="92"/>
      <c r="M60" s="70"/>
      <c r="N60" s="90"/>
      <c r="O60" s="70"/>
      <c r="P60" s="90"/>
      <c r="Q60" s="70"/>
      <c r="R60" s="90"/>
      <c r="S60" s="70"/>
      <c r="T60" s="72"/>
      <c r="U60" s="72"/>
      <c r="V60" s="72"/>
      <c r="W60" s="72"/>
      <c r="X60" s="72"/>
      <c r="Y60" s="72"/>
      <c r="Z60" s="90"/>
      <c r="AA60" s="70"/>
      <c r="AB60" s="90"/>
      <c r="AC60" s="70"/>
      <c r="AD60" s="90"/>
      <c r="AE60" s="70"/>
      <c r="AF60" s="90"/>
      <c r="AG60" s="70"/>
      <c r="AH60" s="90"/>
      <c r="AI60" s="70"/>
      <c r="AJ60" s="90"/>
      <c r="AK60" s="70"/>
      <c r="AL60" s="90"/>
      <c r="AM60" s="70"/>
      <c r="AN60" s="90"/>
      <c r="AO60" s="70"/>
      <c r="AP60" s="90"/>
      <c r="AQ60" s="70"/>
      <c r="AR60" s="88"/>
      <c r="AS60" s="89"/>
    </row>
    <row r="61" spans="1:45" s="2" customFormat="1" ht="15.75" customHeight="1" x14ac:dyDescent="0.25">
      <c r="A61" s="19"/>
      <c r="B61" s="153"/>
      <c r="C61" s="29" t="s">
        <v>164</v>
      </c>
      <c r="D61" s="30">
        <v>1.4</v>
      </c>
      <c r="E61" s="30">
        <v>1.68</v>
      </c>
      <c r="F61" s="47">
        <v>203100</v>
      </c>
      <c r="G61" s="28">
        <v>0.31</v>
      </c>
      <c r="H61" s="23"/>
      <c r="I61" s="23"/>
      <c r="J61" s="90"/>
      <c r="K61" s="70"/>
      <c r="L61" s="92"/>
      <c r="M61" s="70"/>
      <c r="N61" s="90"/>
      <c r="O61" s="70"/>
      <c r="P61" s="90"/>
      <c r="Q61" s="70"/>
      <c r="R61" s="90"/>
      <c r="S61" s="70"/>
      <c r="T61" s="72"/>
      <c r="U61" s="72"/>
      <c r="V61" s="72"/>
      <c r="W61" s="72"/>
      <c r="X61" s="72"/>
      <c r="Y61" s="72"/>
      <c r="Z61" s="90"/>
      <c r="AA61" s="70"/>
      <c r="AB61" s="90"/>
      <c r="AC61" s="70"/>
      <c r="AD61" s="90"/>
      <c r="AE61" s="70"/>
      <c r="AF61" s="90"/>
      <c r="AG61" s="70"/>
      <c r="AH61" s="90"/>
      <c r="AI61" s="70"/>
      <c r="AJ61" s="90"/>
      <c r="AK61" s="70"/>
      <c r="AL61" s="90"/>
      <c r="AM61" s="70"/>
      <c r="AN61" s="90"/>
      <c r="AO61" s="70"/>
      <c r="AP61" s="90"/>
      <c r="AQ61" s="70"/>
      <c r="AR61" s="88"/>
      <c r="AS61" s="89"/>
    </row>
    <row r="62" spans="1:45" s="2" customFormat="1" ht="15.75" customHeight="1" x14ac:dyDescent="0.25">
      <c r="A62" s="19"/>
      <c r="B62" s="154"/>
      <c r="C62" s="29" t="s">
        <v>165</v>
      </c>
      <c r="D62" s="30">
        <v>1.4</v>
      </c>
      <c r="E62" s="30">
        <v>1.68</v>
      </c>
      <c r="F62" s="47">
        <v>271190</v>
      </c>
      <c r="G62" s="28">
        <v>0.28999999999999998</v>
      </c>
      <c r="H62" s="23"/>
      <c r="I62" s="23"/>
      <c r="J62" s="90"/>
      <c r="K62" s="70"/>
      <c r="L62" s="92"/>
      <c r="M62" s="70"/>
      <c r="N62" s="90"/>
      <c r="O62" s="70"/>
      <c r="P62" s="90"/>
      <c r="Q62" s="70"/>
      <c r="R62" s="90"/>
      <c r="S62" s="70"/>
      <c r="T62" s="72"/>
      <c r="U62" s="72"/>
      <c r="V62" s="72"/>
      <c r="W62" s="72"/>
      <c r="X62" s="72"/>
      <c r="Y62" s="72"/>
      <c r="Z62" s="90"/>
      <c r="AA62" s="70"/>
      <c r="AB62" s="90"/>
      <c r="AC62" s="70"/>
      <c r="AD62" s="90"/>
      <c r="AE62" s="70"/>
      <c r="AF62" s="90"/>
      <c r="AG62" s="70"/>
      <c r="AH62" s="90"/>
      <c r="AI62" s="70"/>
      <c r="AJ62" s="90"/>
      <c r="AK62" s="70"/>
      <c r="AL62" s="90"/>
      <c r="AM62" s="70"/>
      <c r="AN62" s="90"/>
      <c r="AO62" s="70"/>
      <c r="AP62" s="90"/>
      <c r="AQ62" s="70"/>
      <c r="AR62" s="88"/>
      <c r="AS62" s="89"/>
    </row>
    <row r="63" spans="1:45" s="2" customFormat="1" ht="15.75" customHeight="1" x14ac:dyDescent="0.25">
      <c r="A63" s="19"/>
      <c r="B63" s="83"/>
      <c r="C63" s="39" t="s">
        <v>96</v>
      </c>
      <c r="D63" s="40"/>
      <c r="E63" s="40"/>
      <c r="F63" s="52"/>
      <c r="G63" s="42"/>
      <c r="H63" s="23">
        <f t="shared" si="15"/>
        <v>0</v>
      </c>
      <c r="I63" s="23">
        <f t="shared" si="16"/>
        <v>0</v>
      </c>
      <c r="J63" s="98"/>
      <c r="K63" s="76"/>
      <c r="L63" s="99"/>
      <c r="M63" s="76"/>
      <c r="N63" s="98"/>
      <c r="O63" s="76"/>
      <c r="P63" s="98"/>
      <c r="Q63" s="76"/>
      <c r="R63" s="100">
        <f>R64</f>
        <v>0</v>
      </c>
      <c r="S63" s="76">
        <f t="shared" ref="S63:AS63" si="29">S64</f>
        <v>0</v>
      </c>
      <c r="T63" s="78">
        <f t="shared" si="29"/>
        <v>0</v>
      </c>
      <c r="U63" s="78">
        <f t="shared" si="29"/>
        <v>0</v>
      </c>
      <c r="V63" s="78">
        <f t="shared" si="29"/>
        <v>0</v>
      </c>
      <c r="W63" s="78">
        <f t="shared" si="29"/>
        <v>0</v>
      </c>
      <c r="X63" s="78">
        <f t="shared" si="29"/>
        <v>0</v>
      </c>
      <c r="Y63" s="78">
        <f t="shared" si="29"/>
        <v>0</v>
      </c>
      <c r="Z63" s="98">
        <f t="shared" si="29"/>
        <v>0</v>
      </c>
      <c r="AA63" s="76">
        <f t="shared" si="29"/>
        <v>0</v>
      </c>
      <c r="AB63" s="98">
        <f t="shared" si="29"/>
        <v>0</v>
      </c>
      <c r="AC63" s="76">
        <f t="shared" si="29"/>
        <v>0</v>
      </c>
      <c r="AD63" s="98">
        <f t="shared" si="29"/>
        <v>0</v>
      </c>
      <c r="AE63" s="76">
        <f t="shared" si="29"/>
        <v>0</v>
      </c>
      <c r="AF63" s="98">
        <f t="shared" si="29"/>
        <v>0</v>
      </c>
      <c r="AG63" s="76">
        <f t="shared" si="29"/>
        <v>0</v>
      </c>
      <c r="AH63" s="98">
        <f t="shared" si="29"/>
        <v>0</v>
      </c>
      <c r="AI63" s="76">
        <f t="shared" si="29"/>
        <v>0</v>
      </c>
      <c r="AJ63" s="98">
        <f t="shared" si="29"/>
        <v>0</v>
      </c>
      <c r="AK63" s="76">
        <f t="shared" si="29"/>
        <v>0</v>
      </c>
      <c r="AL63" s="98">
        <f t="shared" si="29"/>
        <v>0</v>
      </c>
      <c r="AM63" s="76">
        <f t="shared" si="29"/>
        <v>0</v>
      </c>
      <c r="AN63" s="98">
        <f t="shared" si="29"/>
        <v>0</v>
      </c>
      <c r="AO63" s="76">
        <f t="shared" si="29"/>
        <v>0</v>
      </c>
      <c r="AP63" s="98">
        <f t="shared" si="29"/>
        <v>0</v>
      </c>
      <c r="AQ63" s="76">
        <f t="shared" si="29"/>
        <v>0</v>
      </c>
      <c r="AR63" s="94">
        <f t="shared" si="29"/>
        <v>0</v>
      </c>
      <c r="AS63" s="95">
        <f t="shared" si="29"/>
        <v>0</v>
      </c>
    </row>
    <row r="64" spans="1:45" s="2" customFormat="1" x14ac:dyDescent="0.25">
      <c r="A64" s="19">
        <v>0.36</v>
      </c>
      <c r="B64" s="81" t="s">
        <v>96</v>
      </c>
      <c r="C64" s="20" t="s">
        <v>97</v>
      </c>
      <c r="D64" s="21">
        <v>1.4</v>
      </c>
      <c r="E64" s="21">
        <v>1.68</v>
      </c>
      <c r="F64" s="27">
        <v>164370</v>
      </c>
      <c r="G64" s="28">
        <v>0.37</v>
      </c>
      <c r="H64" s="23">
        <f t="shared" si="15"/>
        <v>188696.76</v>
      </c>
      <c r="I64" s="23">
        <f t="shared" si="16"/>
        <v>205725.49199999997</v>
      </c>
      <c r="J64" s="70"/>
      <c r="K64" s="70">
        <f t="shared" si="1"/>
        <v>0</v>
      </c>
      <c r="L64" s="71"/>
      <c r="M64" s="70">
        <f t="shared" si="2"/>
        <v>0</v>
      </c>
      <c r="N64" s="70"/>
      <c r="O64" s="70">
        <f t="shared" si="3"/>
        <v>0</v>
      </c>
      <c r="P64" s="70"/>
      <c r="Q64" s="70">
        <f t="shared" si="4"/>
        <v>0</v>
      </c>
      <c r="R64" s="70"/>
      <c r="S64" s="70">
        <f t="shared" si="5"/>
        <v>0</v>
      </c>
      <c r="T64" s="72"/>
      <c r="U64" s="72"/>
      <c r="V64" s="72"/>
      <c r="W64" s="72"/>
      <c r="X64" s="72"/>
      <c r="Y64" s="72"/>
      <c r="Z64" s="70"/>
      <c r="AA64" s="70">
        <f t="shared" si="6"/>
        <v>0</v>
      </c>
      <c r="AB64" s="70"/>
      <c r="AC64" s="70">
        <f t="shared" si="7"/>
        <v>0</v>
      </c>
      <c r="AD64" s="70"/>
      <c r="AE64" s="70">
        <f t="shared" si="8"/>
        <v>0</v>
      </c>
      <c r="AF64" s="70"/>
      <c r="AG64" s="70">
        <f t="shared" si="9"/>
        <v>0</v>
      </c>
      <c r="AH64" s="70"/>
      <c r="AI64" s="70">
        <f t="shared" si="10"/>
        <v>0</v>
      </c>
      <c r="AJ64" s="70"/>
      <c r="AK64" s="70">
        <f t="shared" si="11"/>
        <v>0</v>
      </c>
      <c r="AL64" s="70"/>
      <c r="AM64" s="70">
        <f t="shared" si="12"/>
        <v>0</v>
      </c>
      <c r="AN64" s="70"/>
      <c r="AO64" s="70">
        <f t="shared" si="13"/>
        <v>0</v>
      </c>
      <c r="AP64" s="70"/>
      <c r="AQ64" s="70">
        <f t="shared" si="14"/>
        <v>0</v>
      </c>
      <c r="AR64" s="88">
        <f t="shared" si="17"/>
        <v>0</v>
      </c>
      <c r="AS64" s="89">
        <f t="shared" si="17"/>
        <v>0</v>
      </c>
    </row>
    <row r="65" spans="1:45" s="2" customFormat="1" x14ac:dyDescent="0.25">
      <c r="A65" s="19"/>
      <c r="B65" s="82"/>
      <c r="C65" s="39" t="s">
        <v>98</v>
      </c>
      <c r="D65" s="40"/>
      <c r="E65" s="40"/>
      <c r="F65" s="41"/>
      <c r="G65" s="42"/>
      <c r="H65" s="23">
        <f t="shared" si="15"/>
        <v>0</v>
      </c>
      <c r="I65" s="23">
        <f t="shared" si="16"/>
        <v>0</v>
      </c>
      <c r="J65" s="76"/>
      <c r="K65" s="76"/>
      <c r="L65" s="77"/>
      <c r="M65" s="76"/>
      <c r="N65" s="76"/>
      <c r="O65" s="76"/>
      <c r="P65" s="76"/>
      <c r="Q65" s="76"/>
      <c r="R65" s="76">
        <f>SUM(R66:R82)</f>
        <v>0</v>
      </c>
      <c r="S65" s="76">
        <f t="shared" ref="S65:AS65" si="30">SUM(S66:S82)</f>
        <v>0</v>
      </c>
      <c r="T65" s="78">
        <f t="shared" si="30"/>
        <v>0</v>
      </c>
      <c r="U65" s="78">
        <f t="shared" si="30"/>
        <v>0</v>
      </c>
      <c r="V65" s="78">
        <f t="shared" si="30"/>
        <v>0</v>
      </c>
      <c r="W65" s="78">
        <f t="shared" si="30"/>
        <v>0</v>
      </c>
      <c r="X65" s="78">
        <f t="shared" si="30"/>
        <v>0</v>
      </c>
      <c r="Y65" s="78">
        <f t="shared" si="30"/>
        <v>0</v>
      </c>
      <c r="Z65" s="76">
        <f t="shared" si="30"/>
        <v>0</v>
      </c>
      <c r="AA65" s="76">
        <f t="shared" si="30"/>
        <v>0</v>
      </c>
      <c r="AB65" s="76">
        <f t="shared" si="30"/>
        <v>0</v>
      </c>
      <c r="AC65" s="76">
        <f t="shared" si="30"/>
        <v>0</v>
      </c>
      <c r="AD65" s="76">
        <f t="shared" si="30"/>
        <v>0</v>
      </c>
      <c r="AE65" s="76">
        <f t="shared" si="30"/>
        <v>0</v>
      </c>
      <c r="AF65" s="76">
        <f t="shared" si="30"/>
        <v>0</v>
      </c>
      <c r="AG65" s="76">
        <f t="shared" si="30"/>
        <v>0</v>
      </c>
      <c r="AH65" s="76">
        <f t="shared" si="30"/>
        <v>0</v>
      </c>
      <c r="AI65" s="76">
        <f t="shared" si="30"/>
        <v>0</v>
      </c>
      <c r="AJ65" s="76">
        <f t="shared" si="30"/>
        <v>0</v>
      </c>
      <c r="AK65" s="76">
        <f t="shared" si="30"/>
        <v>0</v>
      </c>
      <c r="AL65" s="76">
        <f t="shared" si="30"/>
        <v>0</v>
      </c>
      <c r="AM65" s="76">
        <f t="shared" si="30"/>
        <v>0</v>
      </c>
      <c r="AN65" s="76">
        <f t="shared" si="30"/>
        <v>0</v>
      </c>
      <c r="AO65" s="76">
        <f t="shared" si="30"/>
        <v>0</v>
      </c>
      <c r="AP65" s="76">
        <f t="shared" si="30"/>
        <v>0</v>
      </c>
      <c r="AQ65" s="76">
        <f t="shared" si="30"/>
        <v>0</v>
      </c>
      <c r="AR65" s="94">
        <f t="shared" si="30"/>
        <v>0</v>
      </c>
      <c r="AS65" s="95">
        <f t="shared" si="30"/>
        <v>0</v>
      </c>
    </row>
    <row r="66" spans="1:45" s="2" customFormat="1" ht="15" customHeight="1" x14ac:dyDescent="0.25">
      <c r="A66" s="19">
        <v>0.56000000000000005</v>
      </c>
      <c r="B66" s="152" t="s">
        <v>98</v>
      </c>
      <c r="C66" s="20" t="s">
        <v>99</v>
      </c>
      <c r="D66" s="21">
        <v>1.4</v>
      </c>
      <c r="E66" s="21">
        <v>1.68</v>
      </c>
      <c r="F66" s="27">
        <v>199124</v>
      </c>
      <c r="G66" s="28">
        <v>0.56999999999999995</v>
      </c>
      <c r="H66" s="23">
        <f t="shared" si="15"/>
        <v>244524.272</v>
      </c>
      <c r="I66" s="23">
        <f t="shared" si="16"/>
        <v>276304.46239999996</v>
      </c>
      <c r="J66" s="70"/>
      <c r="K66" s="70">
        <f t="shared" si="1"/>
        <v>0</v>
      </c>
      <c r="L66" s="71"/>
      <c r="M66" s="70">
        <f t="shared" si="2"/>
        <v>0</v>
      </c>
      <c r="N66" s="70"/>
      <c r="O66" s="70">
        <f t="shared" si="3"/>
        <v>0</v>
      </c>
      <c r="P66" s="70"/>
      <c r="Q66" s="70">
        <f t="shared" si="4"/>
        <v>0</v>
      </c>
      <c r="R66" s="70"/>
      <c r="S66" s="70">
        <f t="shared" si="5"/>
        <v>0</v>
      </c>
      <c r="T66" s="72"/>
      <c r="U66" s="72"/>
      <c r="V66" s="72"/>
      <c r="W66" s="72"/>
      <c r="X66" s="72"/>
      <c r="Y66" s="72"/>
      <c r="Z66" s="70"/>
      <c r="AA66" s="70">
        <f t="shared" si="6"/>
        <v>0</v>
      </c>
      <c r="AB66" s="70"/>
      <c r="AC66" s="70">
        <f t="shared" si="7"/>
        <v>0</v>
      </c>
      <c r="AD66" s="70"/>
      <c r="AE66" s="70">
        <f t="shared" si="8"/>
        <v>0</v>
      </c>
      <c r="AF66" s="70"/>
      <c r="AG66" s="70">
        <f t="shared" si="9"/>
        <v>0</v>
      </c>
      <c r="AH66" s="70"/>
      <c r="AI66" s="70">
        <f t="shared" si="10"/>
        <v>0</v>
      </c>
      <c r="AJ66" s="70"/>
      <c r="AK66" s="70">
        <f t="shared" si="11"/>
        <v>0</v>
      </c>
      <c r="AL66" s="70"/>
      <c r="AM66" s="70">
        <f t="shared" si="12"/>
        <v>0</v>
      </c>
      <c r="AN66" s="70"/>
      <c r="AO66" s="70">
        <f t="shared" si="13"/>
        <v>0</v>
      </c>
      <c r="AP66" s="70"/>
      <c r="AQ66" s="70">
        <f t="shared" si="14"/>
        <v>0</v>
      </c>
      <c r="AR66" s="88">
        <f t="shared" si="17"/>
        <v>0</v>
      </c>
      <c r="AS66" s="89">
        <f t="shared" si="17"/>
        <v>0</v>
      </c>
    </row>
    <row r="67" spans="1:45" s="2" customFormat="1" x14ac:dyDescent="0.25">
      <c r="A67" s="19">
        <v>0.5</v>
      </c>
      <c r="B67" s="153"/>
      <c r="C67" s="20" t="s">
        <v>100</v>
      </c>
      <c r="D67" s="21">
        <v>1.4</v>
      </c>
      <c r="E67" s="21">
        <v>1.68</v>
      </c>
      <c r="F67" s="27">
        <v>230121</v>
      </c>
      <c r="G67" s="28">
        <v>0.51</v>
      </c>
      <c r="H67" s="23">
        <f t="shared" si="15"/>
        <v>277065.68400000001</v>
      </c>
      <c r="I67" s="23">
        <f t="shared" si="16"/>
        <v>309926.96279999998</v>
      </c>
      <c r="J67" s="70"/>
      <c r="K67" s="70">
        <f t="shared" si="1"/>
        <v>0</v>
      </c>
      <c r="L67" s="71"/>
      <c r="M67" s="70">
        <f t="shared" si="2"/>
        <v>0</v>
      </c>
      <c r="N67" s="70"/>
      <c r="O67" s="70">
        <f t="shared" si="3"/>
        <v>0</v>
      </c>
      <c r="P67" s="70"/>
      <c r="Q67" s="70">
        <f t="shared" si="4"/>
        <v>0</v>
      </c>
      <c r="R67" s="70"/>
      <c r="S67" s="70">
        <f t="shared" si="5"/>
        <v>0</v>
      </c>
      <c r="T67" s="72"/>
      <c r="U67" s="72"/>
      <c r="V67" s="72"/>
      <c r="W67" s="72"/>
      <c r="X67" s="72"/>
      <c r="Y67" s="72"/>
      <c r="Z67" s="70"/>
      <c r="AA67" s="70">
        <f t="shared" si="6"/>
        <v>0</v>
      </c>
      <c r="AB67" s="70"/>
      <c r="AC67" s="70">
        <f t="shared" si="7"/>
        <v>0</v>
      </c>
      <c r="AD67" s="70"/>
      <c r="AE67" s="70">
        <f t="shared" si="8"/>
        <v>0</v>
      </c>
      <c r="AF67" s="70"/>
      <c r="AG67" s="70">
        <f t="shared" si="9"/>
        <v>0</v>
      </c>
      <c r="AH67" s="70"/>
      <c r="AI67" s="70">
        <f t="shared" si="10"/>
        <v>0</v>
      </c>
      <c r="AJ67" s="70"/>
      <c r="AK67" s="70">
        <f t="shared" si="11"/>
        <v>0</v>
      </c>
      <c r="AL67" s="96"/>
      <c r="AM67" s="70">
        <f t="shared" si="12"/>
        <v>0</v>
      </c>
      <c r="AN67" s="70"/>
      <c r="AO67" s="70">
        <f t="shared" si="13"/>
        <v>0</v>
      </c>
      <c r="AP67" s="70"/>
      <c r="AQ67" s="70">
        <f t="shared" si="14"/>
        <v>0</v>
      </c>
      <c r="AR67" s="88">
        <f t="shared" si="17"/>
        <v>0</v>
      </c>
      <c r="AS67" s="89">
        <f t="shared" si="17"/>
        <v>0</v>
      </c>
    </row>
    <row r="68" spans="1:45" s="2" customFormat="1" ht="33" customHeight="1" x14ac:dyDescent="0.25">
      <c r="A68" s="19">
        <v>0.44</v>
      </c>
      <c r="B68" s="153"/>
      <c r="C68" s="20" t="s">
        <v>101</v>
      </c>
      <c r="D68" s="21">
        <v>1.4</v>
      </c>
      <c r="E68" s="21">
        <v>1.68</v>
      </c>
      <c r="F68" s="27">
        <v>260837</v>
      </c>
      <c r="G68" s="28">
        <v>0.45</v>
      </c>
      <c r="H68" s="23">
        <f t="shared" si="15"/>
        <v>307787.66000000003</v>
      </c>
      <c r="I68" s="23">
        <f t="shared" si="16"/>
        <v>340653.12200000003</v>
      </c>
      <c r="J68" s="70"/>
      <c r="K68" s="70">
        <f t="shared" si="1"/>
        <v>0</v>
      </c>
      <c r="L68" s="71"/>
      <c r="M68" s="70">
        <f t="shared" si="2"/>
        <v>0</v>
      </c>
      <c r="N68" s="70"/>
      <c r="O68" s="70">
        <f t="shared" si="3"/>
        <v>0</v>
      </c>
      <c r="P68" s="70"/>
      <c r="Q68" s="70">
        <f t="shared" si="4"/>
        <v>0</v>
      </c>
      <c r="R68" s="70"/>
      <c r="S68" s="70">
        <f t="shared" si="5"/>
        <v>0</v>
      </c>
      <c r="T68" s="72"/>
      <c r="U68" s="72"/>
      <c r="V68" s="72"/>
      <c r="W68" s="72"/>
      <c r="X68" s="72"/>
      <c r="Y68" s="72"/>
      <c r="Z68" s="70"/>
      <c r="AA68" s="70">
        <f t="shared" si="6"/>
        <v>0</v>
      </c>
      <c r="AB68" s="70"/>
      <c r="AC68" s="70">
        <f t="shared" si="7"/>
        <v>0</v>
      </c>
      <c r="AD68" s="70"/>
      <c r="AE68" s="70">
        <f t="shared" si="8"/>
        <v>0</v>
      </c>
      <c r="AF68" s="70"/>
      <c r="AG68" s="70">
        <f t="shared" si="9"/>
        <v>0</v>
      </c>
      <c r="AH68" s="70"/>
      <c r="AI68" s="70">
        <f t="shared" si="10"/>
        <v>0</v>
      </c>
      <c r="AJ68" s="70"/>
      <c r="AK68" s="70">
        <f t="shared" si="11"/>
        <v>0</v>
      </c>
      <c r="AL68" s="96"/>
      <c r="AM68" s="70">
        <f t="shared" si="12"/>
        <v>0</v>
      </c>
      <c r="AN68" s="70"/>
      <c r="AO68" s="70">
        <f t="shared" si="13"/>
        <v>0</v>
      </c>
      <c r="AP68" s="70"/>
      <c r="AQ68" s="70">
        <f t="shared" si="14"/>
        <v>0</v>
      </c>
      <c r="AR68" s="88">
        <f t="shared" si="17"/>
        <v>0</v>
      </c>
      <c r="AS68" s="89">
        <f t="shared" si="17"/>
        <v>0</v>
      </c>
    </row>
    <row r="69" spans="1:45" s="2" customFormat="1" x14ac:dyDescent="0.25">
      <c r="A69" s="19">
        <v>0.54</v>
      </c>
      <c r="B69" s="153"/>
      <c r="C69" s="20" t="s">
        <v>102</v>
      </c>
      <c r="D69" s="21">
        <v>1.4</v>
      </c>
      <c r="E69" s="21">
        <v>1.68</v>
      </c>
      <c r="F69" s="27">
        <v>147972</v>
      </c>
      <c r="G69" s="28">
        <v>0.56000000000000005</v>
      </c>
      <c r="H69" s="23">
        <f t="shared" si="15"/>
        <v>181117.728</v>
      </c>
      <c r="I69" s="23">
        <f t="shared" si="16"/>
        <v>204319.73759999999</v>
      </c>
      <c r="J69" s="70"/>
      <c r="K69" s="70">
        <f t="shared" si="1"/>
        <v>0</v>
      </c>
      <c r="L69" s="71"/>
      <c r="M69" s="70">
        <f t="shared" si="2"/>
        <v>0</v>
      </c>
      <c r="N69" s="70"/>
      <c r="O69" s="70">
        <f t="shared" si="3"/>
        <v>0</v>
      </c>
      <c r="P69" s="70"/>
      <c r="Q69" s="70">
        <f t="shared" si="4"/>
        <v>0</v>
      </c>
      <c r="R69" s="70"/>
      <c r="S69" s="70">
        <f t="shared" si="5"/>
        <v>0</v>
      </c>
      <c r="T69" s="72"/>
      <c r="U69" s="72"/>
      <c r="V69" s="72"/>
      <c r="W69" s="72"/>
      <c r="X69" s="72"/>
      <c r="Y69" s="72"/>
      <c r="Z69" s="70"/>
      <c r="AA69" s="70">
        <f t="shared" si="6"/>
        <v>0</v>
      </c>
      <c r="AB69" s="70"/>
      <c r="AC69" s="70">
        <f t="shared" si="7"/>
        <v>0</v>
      </c>
      <c r="AD69" s="70"/>
      <c r="AE69" s="70">
        <f t="shared" si="8"/>
        <v>0</v>
      </c>
      <c r="AF69" s="70"/>
      <c r="AG69" s="70">
        <f t="shared" si="9"/>
        <v>0</v>
      </c>
      <c r="AH69" s="70"/>
      <c r="AI69" s="70">
        <f t="shared" si="10"/>
        <v>0</v>
      </c>
      <c r="AJ69" s="70"/>
      <c r="AK69" s="70">
        <f t="shared" si="11"/>
        <v>0</v>
      </c>
      <c r="AL69" s="96"/>
      <c r="AM69" s="70">
        <f t="shared" si="12"/>
        <v>0</v>
      </c>
      <c r="AN69" s="70"/>
      <c r="AO69" s="70">
        <f t="shared" si="13"/>
        <v>0</v>
      </c>
      <c r="AP69" s="70"/>
      <c r="AQ69" s="70">
        <f t="shared" si="14"/>
        <v>0</v>
      </c>
      <c r="AR69" s="88">
        <f t="shared" si="17"/>
        <v>0</v>
      </c>
      <c r="AS69" s="89">
        <f t="shared" si="17"/>
        <v>0</v>
      </c>
    </row>
    <row r="70" spans="1:45" s="2" customFormat="1" x14ac:dyDescent="0.25">
      <c r="A70" s="19">
        <v>0.46</v>
      </c>
      <c r="B70" s="153"/>
      <c r="C70" s="20" t="s">
        <v>103</v>
      </c>
      <c r="D70" s="21">
        <v>1.4</v>
      </c>
      <c r="E70" s="21">
        <v>1.68</v>
      </c>
      <c r="F70" s="27">
        <v>179013</v>
      </c>
      <c r="G70" s="28">
        <v>0.47</v>
      </c>
      <c r="H70" s="23">
        <f t="shared" si="15"/>
        <v>212667.44399999999</v>
      </c>
      <c r="I70" s="23">
        <f t="shared" si="16"/>
        <v>236225.55479999998</v>
      </c>
      <c r="J70" s="70"/>
      <c r="K70" s="70">
        <f t="shared" si="1"/>
        <v>0</v>
      </c>
      <c r="L70" s="71"/>
      <c r="M70" s="70">
        <f t="shared" si="2"/>
        <v>0</v>
      </c>
      <c r="N70" s="70"/>
      <c r="O70" s="70">
        <f t="shared" si="3"/>
        <v>0</v>
      </c>
      <c r="P70" s="70"/>
      <c r="Q70" s="70">
        <f t="shared" si="4"/>
        <v>0</v>
      </c>
      <c r="R70" s="70"/>
      <c r="S70" s="70">
        <f t="shared" si="5"/>
        <v>0</v>
      </c>
      <c r="T70" s="72"/>
      <c r="U70" s="72"/>
      <c r="V70" s="72"/>
      <c r="W70" s="72"/>
      <c r="X70" s="72"/>
      <c r="Y70" s="72"/>
      <c r="Z70" s="70"/>
      <c r="AA70" s="70">
        <f t="shared" si="6"/>
        <v>0</v>
      </c>
      <c r="AB70" s="70"/>
      <c r="AC70" s="70">
        <f t="shared" si="7"/>
        <v>0</v>
      </c>
      <c r="AD70" s="70"/>
      <c r="AE70" s="70">
        <f t="shared" si="8"/>
        <v>0</v>
      </c>
      <c r="AF70" s="70"/>
      <c r="AG70" s="70">
        <f t="shared" si="9"/>
        <v>0</v>
      </c>
      <c r="AH70" s="70"/>
      <c r="AI70" s="70">
        <f t="shared" si="10"/>
        <v>0</v>
      </c>
      <c r="AJ70" s="70"/>
      <c r="AK70" s="70">
        <f t="shared" si="11"/>
        <v>0</v>
      </c>
      <c r="AL70" s="96"/>
      <c r="AM70" s="70">
        <f t="shared" si="12"/>
        <v>0</v>
      </c>
      <c r="AN70" s="70"/>
      <c r="AO70" s="70">
        <f t="shared" si="13"/>
        <v>0</v>
      </c>
      <c r="AP70" s="70"/>
      <c r="AQ70" s="70">
        <f t="shared" si="14"/>
        <v>0</v>
      </c>
      <c r="AR70" s="88">
        <f t="shared" si="17"/>
        <v>0</v>
      </c>
      <c r="AS70" s="89">
        <f t="shared" si="17"/>
        <v>0</v>
      </c>
    </row>
    <row r="71" spans="1:45" s="2" customFormat="1" x14ac:dyDescent="0.25">
      <c r="A71" s="19">
        <v>0.34</v>
      </c>
      <c r="B71" s="153"/>
      <c r="C71" s="20" t="s">
        <v>104</v>
      </c>
      <c r="D71" s="21">
        <v>1.4</v>
      </c>
      <c r="E71" s="21">
        <v>1.68</v>
      </c>
      <c r="F71" s="27">
        <v>222876</v>
      </c>
      <c r="G71" s="28">
        <v>0.35</v>
      </c>
      <c r="H71" s="23">
        <f t="shared" si="15"/>
        <v>254078.63999999998</v>
      </c>
      <c r="I71" s="23">
        <f t="shared" si="16"/>
        <v>275920.48800000001</v>
      </c>
      <c r="J71" s="70"/>
      <c r="K71" s="70">
        <f t="shared" si="1"/>
        <v>0</v>
      </c>
      <c r="L71" s="71"/>
      <c r="M71" s="70">
        <f t="shared" si="2"/>
        <v>0</v>
      </c>
      <c r="N71" s="70"/>
      <c r="O71" s="70">
        <f t="shared" si="3"/>
        <v>0</v>
      </c>
      <c r="P71" s="70"/>
      <c r="Q71" s="70">
        <f t="shared" si="4"/>
        <v>0</v>
      </c>
      <c r="R71" s="70"/>
      <c r="S71" s="70">
        <f t="shared" si="5"/>
        <v>0</v>
      </c>
      <c r="T71" s="72"/>
      <c r="U71" s="72"/>
      <c r="V71" s="72"/>
      <c r="W71" s="72"/>
      <c r="X71" s="72"/>
      <c r="Y71" s="72"/>
      <c r="Z71" s="70"/>
      <c r="AA71" s="70">
        <f t="shared" si="6"/>
        <v>0</v>
      </c>
      <c r="AB71" s="70"/>
      <c r="AC71" s="70">
        <f t="shared" si="7"/>
        <v>0</v>
      </c>
      <c r="AD71" s="70"/>
      <c r="AE71" s="70">
        <f t="shared" si="8"/>
        <v>0</v>
      </c>
      <c r="AF71" s="70"/>
      <c r="AG71" s="70">
        <f t="shared" si="9"/>
        <v>0</v>
      </c>
      <c r="AH71" s="70"/>
      <c r="AI71" s="70">
        <f t="shared" si="10"/>
        <v>0</v>
      </c>
      <c r="AJ71" s="70"/>
      <c r="AK71" s="70">
        <f t="shared" si="11"/>
        <v>0</v>
      </c>
      <c r="AL71" s="96"/>
      <c r="AM71" s="70">
        <f t="shared" si="12"/>
        <v>0</v>
      </c>
      <c r="AN71" s="70"/>
      <c r="AO71" s="70">
        <f t="shared" si="13"/>
        <v>0</v>
      </c>
      <c r="AP71" s="70"/>
      <c r="AQ71" s="70">
        <f t="shared" si="14"/>
        <v>0</v>
      </c>
      <c r="AR71" s="88">
        <f t="shared" si="17"/>
        <v>0</v>
      </c>
      <c r="AS71" s="89">
        <f t="shared" si="17"/>
        <v>0</v>
      </c>
    </row>
    <row r="72" spans="1:45" s="2" customFormat="1" x14ac:dyDescent="0.25">
      <c r="A72" s="19">
        <v>0.2</v>
      </c>
      <c r="B72" s="153"/>
      <c r="C72" s="20" t="s">
        <v>105</v>
      </c>
      <c r="D72" s="21">
        <v>1.4</v>
      </c>
      <c r="E72" s="21">
        <v>1.68</v>
      </c>
      <c r="F72" s="27">
        <v>136982</v>
      </c>
      <c r="G72" s="28">
        <v>0.2</v>
      </c>
      <c r="H72" s="23">
        <f t="shared" si="15"/>
        <v>147940.56</v>
      </c>
      <c r="I72" s="23">
        <f t="shared" si="16"/>
        <v>155611.55200000003</v>
      </c>
      <c r="J72" s="70"/>
      <c r="K72" s="70">
        <f t="shared" si="1"/>
        <v>0</v>
      </c>
      <c r="L72" s="71"/>
      <c r="M72" s="70">
        <f t="shared" si="2"/>
        <v>0</v>
      </c>
      <c r="N72" s="70"/>
      <c r="O72" s="70">
        <f t="shared" si="3"/>
        <v>0</v>
      </c>
      <c r="P72" s="70"/>
      <c r="Q72" s="70">
        <f t="shared" si="4"/>
        <v>0</v>
      </c>
      <c r="R72" s="70"/>
      <c r="S72" s="70">
        <f t="shared" si="5"/>
        <v>0</v>
      </c>
      <c r="T72" s="72"/>
      <c r="U72" s="72"/>
      <c r="V72" s="72"/>
      <c r="W72" s="72"/>
      <c r="X72" s="72"/>
      <c r="Y72" s="72"/>
      <c r="Z72" s="70"/>
      <c r="AA72" s="70">
        <f t="shared" si="6"/>
        <v>0</v>
      </c>
      <c r="AB72" s="70"/>
      <c r="AC72" s="70">
        <f t="shared" si="7"/>
        <v>0</v>
      </c>
      <c r="AD72" s="70"/>
      <c r="AE72" s="70">
        <f t="shared" si="8"/>
        <v>0</v>
      </c>
      <c r="AF72" s="70"/>
      <c r="AG72" s="70">
        <f t="shared" si="9"/>
        <v>0</v>
      </c>
      <c r="AH72" s="70"/>
      <c r="AI72" s="70">
        <f t="shared" si="10"/>
        <v>0</v>
      </c>
      <c r="AJ72" s="70"/>
      <c r="AK72" s="70">
        <f t="shared" si="11"/>
        <v>0</v>
      </c>
      <c r="AL72" s="70"/>
      <c r="AM72" s="70">
        <f t="shared" si="12"/>
        <v>0</v>
      </c>
      <c r="AN72" s="70"/>
      <c r="AO72" s="70">
        <f t="shared" si="13"/>
        <v>0</v>
      </c>
      <c r="AP72" s="70"/>
      <c r="AQ72" s="70">
        <f t="shared" si="14"/>
        <v>0</v>
      </c>
      <c r="AR72" s="88">
        <f t="shared" si="17"/>
        <v>0</v>
      </c>
      <c r="AS72" s="89">
        <f t="shared" si="17"/>
        <v>0</v>
      </c>
    </row>
    <row r="73" spans="1:45" s="2" customFormat="1" x14ac:dyDescent="0.25">
      <c r="A73" s="19">
        <v>0.17</v>
      </c>
      <c r="B73" s="153"/>
      <c r="C73" s="20" t="s">
        <v>106</v>
      </c>
      <c r="D73" s="21">
        <v>1.4</v>
      </c>
      <c r="E73" s="21">
        <v>1.68</v>
      </c>
      <c r="F73" s="47">
        <v>162640</v>
      </c>
      <c r="G73" s="28">
        <v>0.18</v>
      </c>
      <c r="H73" s="23">
        <f t="shared" si="15"/>
        <v>174350.08000000002</v>
      </c>
      <c r="I73" s="23">
        <f t="shared" si="16"/>
        <v>182547.136</v>
      </c>
      <c r="J73" s="90"/>
      <c r="K73" s="70">
        <f t="shared" si="1"/>
        <v>0</v>
      </c>
      <c r="L73" s="92"/>
      <c r="M73" s="70">
        <f t="shared" si="2"/>
        <v>0</v>
      </c>
      <c r="N73" s="90"/>
      <c r="O73" s="70">
        <f t="shared" si="3"/>
        <v>0</v>
      </c>
      <c r="P73" s="90"/>
      <c r="Q73" s="70">
        <f t="shared" si="4"/>
        <v>0</v>
      </c>
      <c r="R73" s="90"/>
      <c r="S73" s="70">
        <f t="shared" si="5"/>
        <v>0</v>
      </c>
      <c r="T73" s="72"/>
      <c r="U73" s="72"/>
      <c r="V73" s="72"/>
      <c r="W73" s="72"/>
      <c r="X73" s="72"/>
      <c r="Y73" s="72"/>
      <c r="Z73" s="90"/>
      <c r="AA73" s="70">
        <f t="shared" si="6"/>
        <v>0</v>
      </c>
      <c r="AB73" s="90"/>
      <c r="AC73" s="70">
        <f t="shared" si="7"/>
        <v>0</v>
      </c>
      <c r="AD73" s="90"/>
      <c r="AE73" s="70">
        <f t="shared" si="8"/>
        <v>0</v>
      </c>
      <c r="AF73" s="90"/>
      <c r="AG73" s="70">
        <f t="shared" si="9"/>
        <v>0</v>
      </c>
      <c r="AH73" s="90"/>
      <c r="AI73" s="70">
        <f t="shared" si="10"/>
        <v>0</v>
      </c>
      <c r="AJ73" s="90"/>
      <c r="AK73" s="70">
        <f t="shared" si="11"/>
        <v>0</v>
      </c>
      <c r="AL73" s="90"/>
      <c r="AM73" s="70">
        <f t="shared" si="12"/>
        <v>0</v>
      </c>
      <c r="AN73" s="90"/>
      <c r="AO73" s="70">
        <f t="shared" si="13"/>
        <v>0</v>
      </c>
      <c r="AP73" s="90"/>
      <c r="AQ73" s="70">
        <f t="shared" si="14"/>
        <v>0</v>
      </c>
      <c r="AR73" s="88">
        <f t="shared" si="17"/>
        <v>0</v>
      </c>
      <c r="AS73" s="89">
        <f t="shared" si="17"/>
        <v>0</v>
      </c>
    </row>
    <row r="74" spans="1:45" s="2" customFormat="1" x14ac:dyDescent="0.25">
      <c r="A74" s="19">
        <v>0.14000000000000001</v>
      </c>
      <c r="B74" s="153"/>
      <c r="C74" s="20" t="s">
        <v>107</v>
      </c>
      <c r="D74" s="21">
        <v>1.4</v>
      </c>
      <c r="E74" s="21">
        <v>1.68</v>
      </c>
      <c r="F74" s="47">
        <v>202067</v>
      </c>
      <c r="G74" s="28">
        <v>0.15</v>
      </c>
      <c r="H74" s="23">
        <f t="shared" si="15"/>
        <v>214191.02000000002</v>
      </c>
      <c r="I74" s="23">
        <f t="shared" si="16"/>
        <v>222677.83399999997</v>
      </c>
      <c r="J74" s="90"/>
      <c r="K74" s="70">
        <f t="shared" si="1"/>
        <v>0</v>
      </c>
      <c r="L74" s="92"/>
      <c r="M74" s="70">
        <f t="shared" si="2"/>
        <v>0</v>
      </c>
      <c r="N74" s="90"/>
      <c r="O74" s="70">
        <f t="shared" si="3"/>
        <v>0</v>
      </c>
      <c r="P74" s="90"/>
      <c r="Q74" s="70">
        <f t="shared" si="4"/>
        <v>0</v>
      </c>
      <c r="R74" s="90"/>
      <c r="S74" s="70">
        <f t="shared" si="5"/>
        <v>0</v>
      </c>
      <c r="T74" s="72"/>
      <c r="U74" s="72"/>
      <c r="V74" s="72"/>
      <c r="W74" s="72"/>
      <c r="X74" s="72"/>
      <c r="Y74" s="72"/>
      <c r="Z74" s="90"/>
      <c r="AA74" s="70">
        <f t="shared" si="6"/>
        <v>0</v>
      </c>
      <c r="AB74" s="90"/>
      <c r="AC74" s="70">
        <f t="shared" si="7"/>
        <v>0</v>
      </c>
      <c r="AD74" s="90"/>
      <c r="AE74" s="70">
        <f t="shared" si="8"/>
        <v>0</v>
      </c>
      <c r="AF74" s="90"/>
      <c r="AG74" s="70">
        <f t="shared" si="9"/>
        <v>0</v>
      </c>
      <c r="AH74" s="90"/>
      <c r="AI74" s="70">
        <f t="shared" si="10"/>
        <v>0</v>
      </c>
      <c r="AJ74" s="90"/>
      <c r="AK74" s="70">
        <f t="shared" si="11"/>
        <v>0</v>
      </c>
      <c r="AL74" s="90"/>
      <c r="AM74" s="70">
        <f t="shared" si="12"/>
        <v>0</v>
      </c>
      <c r="AN74" s="90"/>
      <c r="AO74" s="70">
        <f t="shared" si="13"/>
        <v>0</v>
      </c>
      <c r="AP74" s="90"/>
      <c r="AQ74" s="70">
        <f t="shared" si="14"/>
        <v>0</v>
      </c>
      <c r="AR74" s="88">
        <f t="shared" si="17"/>
        <v>0</v>
      </c>
      <c r="AS74" s="89">
        <f t="shared" si="17"/>
        <v>0</v>
      </c>
    </row>
    <row r="75" spans="1:45" s="2" customFormat="1" x14ac:dyDescent="0.25">
      <c r="A75" s="19">
        <v>0.1</v>
      </c>
      <c r="B75" s="153"/>
      <c r="C75" s="20" t="s">
        <v>108</v>
      </c>
      <c r="D75" s="21">
        <v>1.4</v>
      </c>
      <c r="E75" s="21">
        <v>1.68</v>
      </c>
      <c r="F75" s="47">
        <v>287307</v>
      </c>
      <c r="G75" s="28">
        <v>0.11</v>
      </c>
      <c r="H75" s="23">
        <f t="shared" si="15"/>
        <v>299948.50800000003</v>
      </c>
      <c r="I75" s="23">
        <f t="shared" si="16"/>
        <v>308797.56359999999</v>
      </c>
      <c r="J75" s="90"/>
      <c r="K75" s="70">
        <f t="shared" si="1"/>
        <v>0</v>
      </c>
      <c r="L75" s="92"/>
      <c r="M75" s="70">
        <f t="shared" si="2"/>
        <v>0</v>
      </c>
      <c r="N75" s="90"/>
      <c r="O75" s="70">
        <f t="shared" si="3"/>
        <v>0</v>
      </c>
      <c r="P75" s="90"/>
      <c r="Q75" s="70">
        <f t="shared" si="4"/>
        <v>0</v>
      </c>
      <c r="R75" s="90"/>
      <c r="S75" s="70">
        <f t="shared" si="5"/>
        <v>0</v>
      </c>
      <c r="T75" s="72"/>
      <c r="U75" s="72"/>
      <c r="V75" s="72"/>
      <c r="W75" s="72"/>
      <c r="X75" s="72"/>
      <c r="Y75" s="72"/>
      <c r="Z75" s="90"/>
      <c r="AA75" s="70">
        <f t="shared" si="6"/>
        <v>0</v>
      </c>
      <c r="AB75" s="90"/>
      <c r="AC75" s="70">
        <f t="shared" si="7"/>
        <v>0</v>
      </c>
      <c r="AD75" s="90"/>
      <c r="AE75" s="70">
        <f t="shared" si="8"/>
        <v>0</v>
      </c>
      <c r="AF75" s="90"/>
      <c r="AG75" s="70">
        <f t="shared" si="9"/>
        <v>0</v>
      </c>
      <c r="AH75" s="90"/>
      <c r="AI75" s="70">
        <f t="shared" si="10"/>
        <v>0</v>
      </c>
      <c r="AJ75" s="90"/>
      <c r="AK75" s="70">
        <f t="shared" si="11"/>
        <v>0</v>
      </c>
      <c r="AL75" s="90"/>
      <c r="AM75" s="70">
        <f t="shared" si="12"/>
        <v>0</v>
      </c>
      <c r="AN75" s="90"/>
      <c r="AO75" s="70">
        <f t="shared" si="13"/>
        <v>0</v>
      </c>
      <c r="AP75" s="90"/>
      <c r="AQ75" s="70">
        <f t="shared" si="14"/>
        <v>0</v>
      </c>
      <c r="AR75" s="88">
        <f t="shared" si="17"/>
        <v>0</v>
      </c>
      <c r="AS75" s="89">
        <f t="shared" si="17"/>
        <v>0</v>
      </c>
    </row>
    <row r="76" spans="1:45" s="2" customFormat="1" x14ac:dyDescent="0.25">
      <c r="A76" s="19">
        <v>0.1</v>
      </c>
      <c r="B76" s="153"/>
      <c r="C76" s="20" t="s">
        <v>109</v>
      </c>
      <c r="D76" s="21">
        <v>1.4</v>
      </c>
      <c r="E76" s="21">
        <v>1.68</v>
      </c>
      <c r="F76" s="47">
        <v>313443</v>
      </c>
      <c r="G76" s="28">
        <v>0.1</v>
      </c>
      <c r="H76" s="23">
        <f t="shared" si="15"/>
        <v>325980.72000000003</v>
      </c>
      <c r="I76" s="23">
        <f t="shared" si="16"/>
        <v>334757.12400000001</v>
      </c>
      <c r="J76" s="90"/>
      <c r="K76" s="70">
        <f t="shared" si="1"/>
        <v>0</v>
      </c>
      <c r="L76" s="92"/>
      <c r="M76" s="70">
        <f t="shared" si="2"/>
        <v>0</v>
      </c>
      <c r="N76" s="90"/>
      <c r="O76" s="70">
        <f t="shared" si="3"/>
        <v>0</v>
      </c>
      <c r="P76" s="90"/>
      <c r="Q76" s="70">
        <f t="shared" si="4"/>
        <v>0</v>
      </c>
      <c r="R76" s="90"/>
      <c r="S76" s="70">
        <f t="shared" si="5"/>
        <v>0</v>
      </c>
      <c r="T76" s="72"/>
      <c r="U76" s="72"/>
      <c r="V76" s="72"/>
      <c r="W76" s="72"/>
      <c r="X76" s="72"/>
      <c r="Y76" s="72"/>
      <c r="Z76" s="90"/>
      <c r="AA76" s="70">
        <f t="shared" si="6"/>
        <v>0</v>
      </c>
      <c r="AB76" s="90"/>
      <c r="AC76" s="70">
        <f t="shared" si="7"/>
        <v>0</v>
      </c>
      <c r="AD76" s="90"/>
      <c r="AE76" s="70">
        <f t="shared" si="8"/>
        <v>0</v>
      </c>
      <c r="AF76" s="90"/>
      <c r="AG76" s="70">
        <f t="shared" si="9"/>
        <v>0</v>
      </c>
      <c r="AH76" s="90"/>
      <c r="AI76" s="70">
        <f t="shared" si="10"/>
        <v>0</v>
      </c>
      <c r="AJ76" s="90"/>
      <c r="AK76" s="70">
        <f t="shared" si="11"/>
        <v>0</v>
      </c>
      <c r="AL76" s="90"/>
      <c r="AM76" s="70">
        <f t="shared" si="12"/>
        <v>0</v>
      </c>
      <c r="AN76" s="90"/>
      <c r="AO76" s="70">
        <f t="shared" si="13"/>
        <v>0</v>
      </c>
      <c r="AP76" s="90"/>
      <c r="AQ76" s="70">
        <f t="shared" si="14"/>
        <v>0</v>
      </c>
      <c r="AR76" s="88">
        <f t="shared" si="17"/>
        <v>0</v>
      </c>
      <c r="AS76" s="89">
        <f t="shared" si="17"/>
        <v>0</v>
      </c>
    </row>
    <row r="77" spans="1:45" s="2" customFormat="1" x14ac:dyDescent="0.25">
      <c r="A77" s="19">
        <v>0.09</v>
      </c>
      <c r="B77" s="153"/>
      <c r="C77" s="20" t="s">
        <v>110</v>
      </c>
      <c r="D77" s="21">
        <v>1.4</v>
      </c>
      <c r="E77" s="21">
        <v>1.68</v>
      </c>
      <c r="F77" s="47">
        <v>344313</v>
      </c>
      <c r="G77" s="28">
        <v>0.09</v>
      </c>
      <c r="H77" s="23">
        <f t="shared" si="15"/>
        <v>356708.26800000004</v>
      </c>
      <c r="I77" s="23">
        <f t="shared" si="16"/>
        <v>365384.95559999999</v>
      </c>
      <c r="J77" s="90"/>
      <c r="K77" s="70">
        <f t="shared" si="1"/>
        <v>0</v>
      </c>
      <c r="L77" s="92"/>
      <c r="M77" s="70">
        <f t="shared" si="2"/>
        <v>0</v>
      </c>
      <c r="N77" s="90"/>
      <c r="O77" s="70">
        <f t="shared" si="3"/>
        <v>0</v>
      </c>
      <c r="P77" s="90"/>
      <c r="Q77" s="70">
        <f t="shared" si="4"/>
        <v>0</v>
      </c>
      <c r="R77" s="90"/>
      <c r="S77" s="70">
        <f t="shared" si="5"/>
        <v>0</v>
      </c>
      <c r="T77" s="72"/>
      <c r="U77" s="72"/>
      <c r="V77" s="72"/>
      <c r="W77" s="72"/>
      <c r="X77" s="72"/>
      <c r="Y77" s="72"/>
      <c r="Z77" s="90"/>
      <c r="AA77" s="70">
        <f t="shared" si="6"/>
        <v>0</v>
      </c>
      <c r="AB77" s="90"/>
      <c r="AC77" s="70">
        <f t="shared" si="7"/>
        <v>0</v>
      </c>
      <c r="AD77" s="90"/>
      <c r="AE77" s="70">
        <f t="shared" si="8"/>
        <v>0</v>
      </c>
      <c r="AF77" s="90"/>
      <c r="AG77" s="70">
        <f t="shared" si="9"/>
        <v>0</v>
      </c>
      <c r="AH77" s="90"/>
      <c r="AI77" s="70">
        <f t="shared" si="10"/>
        <v>0</v>
      </c>
      <c r="AJ77" s="90"/>
      <c r="AK77" s="70">
        <f t="shared" si="11"/>
        <v>0</v>
      </c>
      <c r="AL77" s="90"/>
      <c r="AM77" s="70">
        <f t="shared" si="12"/>
        <v>0</v>
      </c>
      <c r="AN77" s="90"/>
      <c r="AO77" s="70">
        <f t="shared" si="13"/>
        <v>0</v>
      </c>
      <c r="AP77" s="90"/>
      <c r="AQ77" s="70">
        <f t="shared" si="14"/>
        <v>0</v>
      </c>
      <c r="AR77" s="88">
        <f t="shared" si="17"/>
        <v>0</v>
      </c>
      <c r="AS77" s="89">
        <f t="shared" si="17"/>
        <v>0</v>
      </c>
    </row>
    <row r="78" spans="1:45" s="2" customFormat="1" ht="30" x14ac:dyDescent="0.25">
      <c r="A78" s="19">
        <v>0.17</v>
      </c>
      <c r="B78" s="153"/>
      <c r="C78" s="20" t="s">
        <v>111</v>
      </c>
      <c r="D78" s="21">
        <v>1.4</v>
      </c>
      <c r="E78" s="21">
        <v>1.68</v>
      </c>
      <c r="F78" s="27">
        <v>171011</v>
      </c>
      <c r="G78" s="28">
        <v>0.18</v>
      </c>
      <c r="H78" s="23">
        <f t="shared" si="15"/>
        <v>183323.79200000002</v>
      </c>
      <c r="I78" s="23">
        <f t="shared" si="16"/>
        <v>191942.7464</v>
      </c>
      <c r="J78" s="70"/>
      <c r="K78" s="70">
        <f t="shared" si="1"/>
        <v>0</v>
      </c>
      <c r="L78" s="71"/>
      <c r="M78" s="70">
        <f t="shared" si="2"/>
        <v>0</v>
      </c>
      <c r="N78" s="70"/>
      <c r="O78" s="70">
        <f t="shared" si="3"/>
        <v>0</v>
      </c>
      <c r="P78" s="70"/>
      <c r="Q78" s="70">
        <f t="shared" si="4"/>
        <v>0</v>
      </c>
      <c r="R78" s="70"/>
      <c r="S78" s="70">
        <f t="shared" si="5"/>
        <v>0</v>
      </c>
      <c r="T78" s="72"/>
      <c r="U78" s="72"/>
      <c r="V78" s="72"/>
      <c r="W78" s="72"/>
      <c r="X78" s="72"/>
      <c r="Y78" s="72"/>
      <c r="Z78" s="70"/>
      <c r="AA78" s="70">
        <f t="shared" si="6"/>
        <v>0</v>
      </c>
      <c r="AB78" s="70"/>
      <c r="AC78" s="70">
        <f t="shared" si="7"/>
        <v>0</v>
      </c>
      <c r="AD78" s="70"/>
      <c r="AE78" s="70">
        <f t="shared" si="8"/>
        <v>0</v>
      </c>
      <c r="AF78" s="70"/>
      <c r="AG78" s="70">
        <f t="shared" si="9"/>
        <v>0</v>
      </c>
      <c r="AH78" s="70"/>
      <c r="AI78" s="70">
        <f t="shared" si="10"/>
        <v>0</v>
      </c>
      <c r="AJ78" s="70"/>
      <c r="AK78" s="70">
        <f t="shared" si="11"/>
        <v>0</v>
      </c>
      <c r="AL78" s="70"/>
      <c r="AM78" s="70">
        <f t="shared" si="12"/>
        <v>0</v>
      </c>
      <c r="AN78" s="70"/>
      <c r="AO78" s="70">
        <f t="shared" si="13"/>
        <v>0</v>
      </c>
      <c r="AP78" s="70"/>
      <c r="AQ78" s="70">
        <f t="shared" si="14"/>
        <v>0</v>
      </c>
      <c r="AR78" s="88">
        <f t="shared" si="17"/>
        <v>0</v>
      </c>
      <c r="AS78" s="89">
        <f t="shared" si="17"/>
        <v>0</v>
      </c>
    </row>
    <row r="79" spans="1:45" s="2" customFormat="1" ht="30" x14ac:dyDescent="0.25">
      <c r="A79" s="19">
        <v>0.15</v>
      </c>
      <c r="B79" s="153"/>
      <c r="C79" s="20" t="s">
        <v>112</v>
      </c>
      <c r="D79" s="21">
        <v>1.4</v>
      </c>
      <c r="E79" s="21">
        <v>1.68</v>
      </c>
      <c r="F79" s="27">
        <v>318704</v>
      </c>
      <c r="G79" s="28">
        <v>0.16</v>
      </c>
      <c r="H79" s="23">
        <f t="shared" si="15"/>
        <v>339101.05600000004</v>
      </c>
      <c r="I79" s="23">
        <f t="shared" si="16"/>
        <v>353378.9952</v>
      </c>
      <c r="J79" s="70"/>
      <c r="K79" s="70">
        <f t="shared" si="1"/>
        <v>0</v>
      </c>
      <c r="L79" s="71"/>
      <c r="M79" s="70">
        <f t="shared" si="2"/>
        <v>0</v>
      </c>
      <c r="N79" s="70"/>
      <c r="O79" s="70">
        <f t="shared" si="3"/>
        <v>0</v>
      </c>
      <c r="P79" s="70"/>
      <c r="Q79" s="70">
        <f t="shared" si="4"/>
        <v>0</v>
      </c>
      <c r="R79" s="70"/>
      <c r="S79" s="70">
        <f t="shared" si="5"/>
        <v>0</v>
      </c>
      <c r="T79" s="72"/>
      <c r="U79" s="72"/>
      <c r="V79" s="72"/>
      <c r="W79" s="72"/>
      <c r="X79" s="72"/>
      <c r="Y79" s="72"/>
      <c r="Z79" s="70"/>
      <c r="AA79" s="70">
        <f t="shared" si="6"/>
        <v>0</v>
      </c>
      <c r="AB79" s="70"/>
      <c r="AC79" s="70">
        <f t="shared" si="7"/>
        <v>0</v>
      </c>
      <c r="AD79" s="70"/>
      <c r="AE79" s="70">
        <f t="shared" si="8"/>
        <v>0</v>
      </c>
      <c r="AF79" s="70"/>
      <c r="AG79" s="70">
        <f t="shared" si="9"/>
        <v>0</v>
      </c>
      <c r="AH79" s="70"/>
      <c r="AI79" s="70">
        <f t="shared" si="10"/>
        <v>0</v>
      </c>
      <c r="AJ79" s="70"/>
      <c r="AK79" s="70">
        <f t="shared" si="11"/>
        <v>0</v>
      </c>
      <c r="AL79" s="70"/>
      <c r="AM79" s="70">
        <f t="shared" si="12"/>
        <v>0</v>
      </c>
      <c r="AN79" s="70"/>
      <c r="AO79" s="70">
        <f t="shared" si="13"/>
        <v>0</v>
      </c>
      <c r="AP79" s="70"/>
      <c r="AQ79" s="70">
        <f t="shared" si="14"/>
        <v>0</v>
      </c>
      <c r="AR79" s="88">
        <f t="shared" si="17"/>
        <v>0</v>
      </c>
      <c r="AS79" s="89">
        <f t="shared" si="17"/>
        <v>0</v>
      </c>
    </row>
    <row r="80" spans="1:45" s="2" customFormat="1" ht="30" x14ac:dyDescent="0.25">
      <c r="A80" s="19">
        <v>0.38</v>
      </c>
      <c r="B80" s="153"/>
      <c r="C80" s="20" t="s">
        <v>113</v>
      </c>
      <c r="D80" s="21">
        <v>1.4</v>
      </c>
      <c r="E80" s="21">
        <v>1.68</v>
      </c>
      <c r="F80" s="27">
        <v>256135</v>
      </c>
      <c r="G80" s="28">
        <v>0.39</v>
      </c>
      <c r="H80" s="23">
        <f>F80*(D80*G80+(1-G80))</f>
        <v>296092.06</v>
      </c>
      <c r="I80" s="23">
        <f>F80*(E80*G80+(1-G80))</f>
        <v>324062.00200000004</v>
      </c>
      <c r="J80" s="70"/>
      <c r="K80" s="70">
        <f t="shared" si="1"/>
        <v>0</v>
      </c>
      <c r="L80" s="71"/>
      <c r="M80" s="70">
        <f t="shared" si="2"/>
        <v>0</v>
      </c>
      <c r="N80" s="70"/>
      <c r="O80" s="70">
        <f t="shared" si="3"/>
        <v>0</v>
      </c>
      <c r="P80" s="70"/>
      <c r="Q80" s="70">
        <f t="shared" si="4"/>
        <v>0</v>
      </c>
      <c r="R80" s="70"/>
      <c r="S80" s="70">
        <f t="shared" si="5"/>
        <v>0</v>
      </c>
      <c r="T80" s="72"/>
      <c r="U80" s="72"/>
      <c r="V80" s="72"/>
      <c r="W80" s="72"/>
      <c r="X80" s="72"/>
      <c r="Y80" s="72"/>
      <c r="Z80" s="70"/>
      <c r="AA80" s="70">
        <f t="shared" si="6"/>
        <v>0</v>
      </c>
      <c r="AB80" s="70"/>
      <c r="AC80" s="70">
        <f t="shared" si="7"/>
        <v>0</v>
      </c>
      <c r="AD80" s="70"/>
      <c r="AE80" s="70">
        <f t="shared" si="8"/>
        <v>0</v>
      </c>
      <c r="AF80" s="70"/>
      <c r="AG80" s="70">
        <f t="shared" si="9"/>
        <v>0</v>
      </c>
      <c r="AH80" s="70"/>
      <c r="AI80" s="70">
        <f t="shared" si="10"/>
        <v>0</v>
      </c>
      <c r="AJ80" s="70"/>
      <c r="AK80" s="70">
        <f t="shared" si="11"/>
        <v>0</v>
      </c>
      <c r="AL80" s="70"/>
      <c r="AM80" s="70">
        <f t="shared" si="12"/>
        <v>0</v>
      </c>
      <c r="AN80" s="70"/>
      <c r="AO80" s="70">
        <f t="shared" si="13"/>
        <v>0</v>
      </c>
      <c r="AP80" s="70"/>
      <c r="AQ80" s="70">
        <f t="shared" si="14"/>
        <v>0</v>
      </c>
      <c r="AR80" s="88">
        <f t="shared" si="17"/>
        <v>0</v>
      </c>
      <c r="AS80" s="89">
        <f t="shared" si="17"/>
        <v>0</v>
      </c>
    </row>
    <row r="81" spans="1:45" s="2" customFormat="1" ht="45" x14ac:dyDescent="0.25">
      <c r="A81" s="19">
        <v>0.17</v>
      </c>
      <c r="B81" s="153"/>
      <c r="C81" s="20" t="s">
        <v>166</v>
      </c>
      <c r="D81" s="21">
        <v>1.4</v>
      </c>
      <c r="E81" s="21">
        <v>1.68</v>
      </c>
      <c r="F81" s="27">
        <v>812013</v>
      </c>
      <c r="G81" s="28">
        <v>0.18</v>
      </c>
      <c r="H81" s="23">
        <f>F81*(D81*G81+(1-G81))</f>
        <v>870477.9360000001</v>
      </c>
      <c r="I81" s="23">
        <f>F81*(E81*G81+(1-G81))</f>
        <v>911403.39120000007</v>
      </c>
      <c r="J81" s="70"/>
      <c r="K81" s="70">
        <f t="shared" si="1"/>
        <v>0</v>
      </c>
      <c r="L81" s="71"/>
      <c r="M81" s="70">
        <f t="shared" si="2"/>
        <v>0</v>
      </c>
      <c r="N81" s="70"/>
      <c r="O81" s="70">
        <f t="shared" si="3"/>
        <v>0</v>
      </c>
      <c r="P81" s="70"/>
      <c r="Q81" s="70">
        <f t="shared" si="4"/>
        <v>0</v>
      </c>
      <c r="R81" s="70"/>
      <c r="S81" s="70">
        <f t="shared" si="5"/>
        <v>0</v>
      </c>
      <c r="T81" s="72"/>
      <c r="U81" s="72"/>
      <c r="V81" s="72"/>
      <c r="W81" s="72"/>
      <c r="X81" s="72"/>
      <c r="Y81" s="72"/>
      <c r="Z81" s="70"/>
      <c r="AA81" s="70">
        <f t="shared" si="6"/>
        <v>0</v>
      </c>
      <c r="AB81" s="70"/>
      <c r="AC81" s="70">
        <f t="shared" si="7"/>
        <v>0</v>
      </c>
      <c r="AD81" s="70"/>
      <c r="AE81" s="70">
        <f t="shared" si="8"/>
        <v>0</v>
      </c>
      <c r="AF81" s="70"/>
      <c r="AG81" s="70">
        <f t="shared" si="9"/>
        <v>0</v>
      </c>
      <c r="AH81" s="70"/>
      <c r="AI81" s="70">
        <f t="shared" si="10"/>
        <v>0</v>
      </c>
      <c r="AJ81" s="70"/>
      <c r="AK81" s="70">
        <f t="shared" si="11"/>
        <v>0</v>
      </c>
      <c r="AL81" s="70"/>
      <c r="AM81" s="70">
        <f t="shared" si="12"/>
        <v>0</v>
      </c>
      <c r="AN81" s="70"/>
      <c r="AO81" s="70">
        <f t="shared" si="13"/>
        <v>0</v>
      </c>
      <c r="AP81" s="70"/>
      <c r="AQ81" s="70">
        <f t="shared" si="14"/>
        <v>0</v>
      </c>
      <c r="AR81" s="88">
        <f t="shared" si="17"/>
        <v>0</v>
      </c>
      <c r="AS81" s="89">
        <f t="shared" si="17"/>
        <v>0</v>
      </c>
    </row>
    <row r="82" spans="1:45" s="2" customFormat="1" x14ac:dyDescent="0.25">
      <c r="A82" s="19">
        <v>0.52</v>
      </c>
      <c r="B82" s="153"/>
      <c r="C82" s="20" t="s">
        <v>115</v>
      </c>
      <c r="D82" s="21">
        <v>1.4</v>
      </c>
      <c r="E82" s="21">
        <v>1.68</v>
      </c>
      <c r="F82" s="27">
        <v>445396</v>
      </c>
      <c r="G82" s="28">
        <v>0.53</v>
      </c>
      <c r="H82" s="23">
        <f>F82*(D82*G82+(1-G82))</f>
        <v>539819.95199999993</v>
      </c>
      <c r="I82" s="23">
        <f>F82*(E82*G82+(1-G82))</f>
        <v>605916.7183999999</v>
      </c>
      <c r="J82" s="70"/>
      <c r="K82" s="70">
        <f t="shared" si="1"/>
        <v>0</v>
      </c>
      <c r="L82" s="71"/>
      <c r="M82" s="70">
        <f t="shared" si="2"/>
        <v>0</v>
      </c>
      <c r="N82" s="70"/>
      <c r="O82" s="70">
        <f t="shared" si="3"/>
        <v>0</v>
      </c>
      <c r="P82" s="70"/>
      <c r="Q82" s="70">
        <f t="shared" si="4"/>
        <v>0</v>
      </c>
      <c r="R82" s="70"/>
      <c r="S82" s="70">
        <f t="shared" si="5"/>
        <v>0</v>
      </c>
      <c r="T82" s="72"/>
      <c r="U82" s="72"/>
      <c r="V82" s="72"/>
      <c r="W82" s="72"/>
      <c r="X82" s="72"/>
      <c r="Y82" s="72"/>
      <c r="Z82" s="70"/>
      <c r="AA82" s="70">
        <f t="shared" si="6"/>
        <v>0</v>
      </c>
      <c r="AB82" s="70"/>
      <c r="AC82" s="70">
        <f t="shared" si="7"/>
        <v>0</v>
      </c>
      <c r="AD82" s="70"/>
      <c r="AE82" s="70">
        <f t="shared" si="8"/>
        <v>0</v>
      </c>
      <c r="AF82" s="70"/>
      <c r="AG82" s="70">
        <f t="shared" si="9"/>
        <v>0</v>
      </c>
      <c r="AH82" s="70"/>
      <c r="AI82" s="70">
        <f t="shared" si="10"/>
        <v>0</v>
      </c>
      <c r="AJ82" s="70"/>
      <c r="AK82" s="70">
        <f t="shared" si="11"/>
        <v>0</v>
      </c>
      <c r="AL82" s="70"/>
      <c r="AM82" s="70">
        <f t="shared" si="12"/>
        <v>0</v>
      </c>
      <c r="AN82" s="70"/>
      <c r="AO82" s="70">
        <f t="shared" si="13"/>
        <v>0</v>
      </c>
      <c r="AP82" s="70"/>
      <c r="AQ82" s="70">
        <f t="shared" si="14"/>
        <v>0</v>
      </c>
      <c r="AR82" s="88">
        <f t="shared" si="17"/>
        <v>0</v>
      </c>
      <c r="AS82" s="89">
        <f t="shared" si="17"/>
        <v>0</v>
      </c>
    </row>
    <row r="83" spans="1:45" s="2" customFormat="1" x14ac:dyDescent="0.25">
      <c r="A83" s="19"/>
      <c r="B83" s="153"/>
      <c r="C83" s="29" t="s">
        <v>167</v>
      </c>
      <c r="D83" s="30">
        <v>1.4</v>
      </c>
      <c r="E83" s="30">
        <v>1.68</v>
      </c>
      <c r="F83" s="27">
        <v>392824</v>
      </c>
      <c r="G83" s="28">
        <v>0.2</v>
      </c>
      <c r="H83" s="23">
        <f>F83*(D83*G83+(1-G83))</f>
        <v>424249.92000000004</v>
      </c>
      <c r="I83" s="23">
        <f>F83*(E83*G83+(1-G83))</f>
        <v>446248.06400000007</v>
      </c>
      <c r="J83" s="70"/>
      <c r="K83" s="70"/>
      <c r="L83" s="71"/>
      <c r="M83" s="70"/>
      <c r="N83" s="70"/>
      <c r="O83" s="70"/>
      <c r="P83" s="70"/>
      <c r="Q83" s="70"/>
      <c r="R83" s="70"/>
      <c r="S83" s="70"/>
      <c r="T83" s="72"/>
      <c r="U83" s="72"/>
      <c r="V83" s="72"/>
      <c r="W83" s="72"/>
      <c r="X83" s="72"/>
      <c r="Y83" s="72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88"/>
      <c r="AS83" s="89"/>
    </row>
    <row r="84" spans="1:45" s="2" customFormat="1" x14ac:dyDescent="0.25">
      <c r="A84" s="19"/>
      <c r="B84" s="153"/>
      <c r="C84" s="29" t="s">
        <v>117</v>
      </c>
      <c r="D84" s="30">
        <v>1.4</v>
      </c>
      <c r="E84" s="30">
        <v>1.68</v>
      </c>
      <c r="F84" s="27">
        <v>574147</v>
      </c>
      <c r="G84" s="28">
        <v>0.38</v>
      </c>
      <c r="H84" s="23"/>
      <c r="I84" s="23"/>
      <c r="J84" s="70"/>
      <c r="K84" s="70"/>
      <c r="L84" s="71"/>
      <c r="M84" s="70"/>
      <c r="N84" s="70"/>
      <c r="O84" s="70"/>
      <c r="P84" s="70"/>
      <c r="Q84" s="70"/>
      <c r="R84" s="70"/>
      <c r="S84" s="70"/>
      <c r="T84" s="72"/>
      <c r="U84" s="72"/>
      <c r="V84" s="72"/>
      <c r="W84" s="72"/>
      <c r="X84" s="72"/>
      <c r="Y84" s="72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88"/>
      <c r="AS84" s="89"/>
    </row>
    <row r="85" spans="1:45" s="2" customFormat="1" x14ac:dyDescent="0.25">
      <c r="A85" s="19"/>
      <c r="B85" s="153"/>
      <c r="C85" s="29" t="s">
        <v>118</v>
      </c>
      <c r="D85" s="30">
        <v>1.4</v>
      </c>
      <c r="E85" s="30">
        <v>1.68</v>
      </c>
      <c r="F85" s="27">
        <v>637981</v>
      </c>
      <c r="G85" s="28">
        <v>0.18</v>
      </c>
      <c r="H85" s="23"/>
      <c r="I85" s="23"/>
      <c r="J85" s="70"/>
      <c r="K85" s="70"/>
      <c r="L85" s="71"/>
      <c r="M85" s="70"/>
      <c r="N85" s="70"/>
      <c r="O85" s="70"/>
      <c r="P85" s="70"/>
      <c r="Q85" s="70"/>
      <c r="R85" s="70"/>
      <c r="S85" s="70"/>
      <c r="T85" s="72"/>
      <c r="U85" s="72"/>
      <c r="V85" s="72"/>
      <c r="W85" s="72"/>
      <c r="X85" s="72"/>
      <c r="Y85" s="72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88"/>
      <c r="AS85" s="89"/>
    </row>
    <row r="86" spans="1:45" s="2" customFormat="1" x14ac:dyDescent="0.25">
      <c r="A86" s="19"/>
      <c r="B86" s="153"/>
      <c r="C86" s="29" t="s">
        <v>119</v>
      </c>
      <c r="D86" s="30">
        <v>1.4</v>
      </c>
      <c r="E86" s="30">
        <v>1.68</v>
      </c>
      <c r="F86" s="27">
        <v>640306</v>
      </c>
      <c r="G86" s="28">
        <v>0.11</v>
      </c>
      <c r="H86" s="23"/>
      <c r="I86" s="23"/>
      <c r="J86" s="70"/>
      <c r="K86" s="70"/>
      <c r="L86" s="71"/>
      <c r="M86" s="70"/>
      <c r="N86" s="70"/>
      <c r="O86" s="70"/>
      <c r="P86" s="70"/>
      <c r="Q86" s="70"/>
      <c r="R86" s="70"/>
      <c r="S86" s="70"/>
      <c r="T86" s="72"/>
      <c r="U86" s="72"/>
      <c r="V86" s="72"/>
      <c r="W86" s="72"/>
      <c r="X86" s="72"/>
      <c r="Y86" s="72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  <c r="AQ86" s="70"/>
      <c r="AR86" s="88"/>
      <c r="AS86" s="89"/>
    </row>
    <row r="87" spans="1:45" s="2" customFormat="1" x14ac:dyDescent="0.25">
      <c r="A87" s="19"/>
      <c r="B87" s="154"/>
      <c r="C87" s="29" t="s">
        <v>120</v>
      </c>
      <c r="D87" s="30">
        <v>1.4</v>
      </c>
      <c r="E87" s="30">
        <v>1.68</v>
      </c>
      <c r="F87" s="27">
        <v>428896</v>
      </c>
      <c r="G87" s="28">
        <v>0.53</v>
      </c>
      <c r="H87" s="23"/>
      <c r="I87" s="23"/>
      <c r="J87" s="70"/>
      <c r="K87" s="70"/>
      <c r="L87" s="71"/>
      <c r="M87" s="70"/>
      <c r="N87" s="70"/>
      <c r="O87" s="70"/>
      <c r="P87" s="70"/>
      <c r="Q87" s="70"/>
      <c r="R87" s="70"/>
      <c r="S87" s="70"/>
      <c r="T87" s="72"/>
      <c r="U87" s="72"/>
      <c r="V87" s="72"/>
      <c r="W87" s="72"/>
      <c r="X87" s="72"/>
      <c r="Y87" s="72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  <c r="AQ87" s="70"/>
      <c r="AR87" s="88"/>
      <c r="AS87" s="89"/>
    </row>
    <row r="88" spans="1:45" s="2" customFormat="1" x14ac:dyDescent="0.25">
      <c r="A88" s="19"/>
      <c r="B88" s="87"/>
      <c r="C88" s="39" t="s">
        <v>121</v>
      </c>
      <c r="D88" s="43"/>
      <c r="E88" s="43"/>
      <c r="F88" s="44"/>
      <c r="G88" s="45"/>
      <c r="H88" s="46"/>
      <c r="I88" s="46"/>
      <c r="J88" s="76"/>
      <c r="K88" s="76"/>
      <c r="L88" s="77"/>
      <c r="M88" s="76"/>
      <c r="N88" s="76"/>
      <c r="O88" s="76"/>
      <c r="P88" s="76"/>
      <c r="Q88" s="76"/>
      <c r="R88" s="76">
        <f>R89+R90</f>
        <v>0</v>
      </c>
      <c r="S88" s="76">
        <f t="shared" ref="S88:AS88" si="31">S89+S90</f>
        <v>0</v>
      </c>
      <c r="T88" s="78">
        <f t="shared" si="31"/>
        <v>0</v>
      </c>
      <c r="U88" s="78">
        <f t="shared" si="31"/>
        <v>0</v>
      </c>
      <c r="V88" s="78">
        <f t="shared" si="31"/>
        <v>0</v>
      </c>
      <c r="W88" s="78">
        <f t="shared" si="31"/>
        <v>0</v>
      </c>
      <c r="X88" s="78">
        <f t="shared" si="31"/>
        <v>0</v>
      </c>
      <c r="Y88" s="78">
        <f t="shared" si="31"/>
        <v>0</v>
      </c>
      <c r="Z88" s="76">
        <f t="shared" si="31"/>
        <v>0</v>
      </c>
      <c r="AA88" s="76">
        <f t="shared" si="31"/>
        <v>0</v>
      </c>
      <c r="AB88" s="76">
        <f t="shared" si="31"/>
        <v>0</v>
      </c>
      <c r="AC88" s="76">
        <f t="shared" si="31"/>
        <v>0</v>
      </c>
      <c r="AD88" s="76">
        <f t="shared" si="31"/>
        <v>0</v>
      </c>
      <c r="AE88" s="76">
        <f t="shared" si="31"/>
        <v>0</v>
      </c>
      <c r="AF88" s="76">
        <f t="shared" si="31"/>
        <v>0</v>
      </c>
      <c r="AG88" s="76">
        <f t="shared" si="31"/>
        <v>0</v>
      </c>
      <c r="AH88" s="76">
        <f t="shared" si="31"/>
        <v>0</v>
      </c>
      <c r="AI88" s="76">
        <f t="shared" si="31"/>
        <v>0</v>
      </c>
      <c r="AJ88" s="76">
        <f t="shared" si="31"/>
        <v>0</v>
      </c>
      <c r="AK88" s="76">
        <f t="shared" si="31"/>
        <v>0</v>
      </c>
      <c r="AL88" s="76">
        <f t="shared" si="31"/>
        <v>0</v>
      </c>
      <c r="AM88" s="76">
        <f t="shared" si="31"/>
        <v>0</v>
      </c>
      <c r="AN88" s="76">
        <f t="shared" si="31"/>
        <v>0</v>
      </c>
      <c r="AO88" s="76">
        <f t="shared" si="31"/>
        <v>0</v>
      </c>
      <c r="AP88" s="76">
        <f t="shared" si="31"/>
        <v>0</v>
      </c>
      <c r="AQ88" s="76">
        <f t="shared" si="31"/>
        <v>0</v>
      </c>
      <c r="AR88" s="94">
        <f t="shared" si="31"/>
        <v>0</v>
      </c>
      <c r="AS88" s="95">
        <f t="shared" si="31"/>
        <v>0</v>
      </c>
    </row>
    <row r="89" spans="1:45" s="2" customFormat="1" x14ac:dyDescent="0.25">
      <c r="A89" s="19">
        <v>0.18</v>
      </c>
      <c r="B89" s="152" t="s">
        <v>121</v>
      </c>
      <c r="C89" s="20" t="s">
        <v>122</v>
      </c>
      <c r="D89" s="21">
        <v>1.4</v>
      </c>
      <c r="E89" s="21">
        <v>1.68</v>
      </c>
      <c r="F89" s="27">
        <v>176437</v>
      </c>
      <c r="G89" s="28">
        <v>0.19</v>
      </c>
      <c r="H89" s="23">
        <f>F89*(D89*G89+(1-G89))</f>
        <v>189846.212</v>
      </c>
      <c r="I89" s="23">
        <f>F89*(E89*G89+(1-G89))</f>
        <v>199232.66039999999</v>
      </c>
      <c r="J89" s="70"/>
      <c r="K89" s="70">
        <f t="shared" si="1"/>
        <v>0</v>
      </c>
      <c r="L89" s="71"/>
      <c r="M89" s="70">
        <f t="shared" si="2"/>
        <v>0</v>
      </c>
      <c r="N89" s="70"/>
      <c r="O89" s="70">
        <f t="shared" si="3"/>
        <v>0</v>
      </c>
      <c r="P89" s="70"/>
      <c r="Q89" s="70">
        <f t="shared" si="4"/>
        <v>0</v>
      </c>
      <c r="R89" s="70"/>
      <c r="S89" s="70">
        <f t="shared" si="5"/>
        <v>0</v>
      </c>
      <c r="T89" s="72"/>
      <c r="U89" s="72"/>
      <c r="V89" s="72"/>
      <c r="W89" s="72"/>
      <c r="X89" s="72"/>
      <c r="Y89" s="72"/>
      <c r="Z89" s="70"/>
      <c r="AA89" s="70">
        <f t="shared" si="6"/>
        <v>0</v>
      </c>
      <c r="AB89" s="70"/>
      <c r="AC89" s="70">
        <f t="shared" si="7"/>
        <v>0</v>
      </c>
      <c r="AD89" s="70"/>
      <c r="AE89" s="70">
        <f t="shared" si="8"/>
        <v>0</v>
      </c>
      <c r="AF89" s="70"/>
      <c r="AG89" s="70">
        <f t="shared" si="9"/>
        <v>0</v>
      </c>
      <c r="AH89" s="70"/>
      <c r="AI89" s="70">
        <f t="shared" si="10"/>
        <v>0</v>
      </c>
      <c r="AJ89" s="70"/>
      <c r="AK89" s="70">
        <f t="shared" si="11"/>
        <v>0</v>
      </c>
      <c r="AL89" s="70"/>
      <c r="AM89" s="70">
        <f t="shared" si="12"/>
        <v>0</v>
      </c>
      <c r="AN89" s="70"/>
      <c r="AO89" s="70">
        <f t="shared" si="13"/>
        <v>0</v>
      </c>
      <c r="AP89" s="70"/>
      <c r="AQ89" s="70">
        <f t="shared" si="14"/>
        <v>0</v>
      </c>
      <c r="AR89" s="88">
        <f t="shared" si="17"/>
        <v>0</v>
      </c>
      <c r="AS89" s="89">
        <f t="shared" si="17"/>
        <v>0</v>
      </c>
    </row>
    <row r="90" spans="1:45" s="2" customFormat="1" x14ac:dyDescent="0.25">
      <c r="A90" s="19">
        <v>0.15</v>
      </c>
      <c r="B90" s="154"/>
      <c r="C90" s="20" t="s">
        <v>123</v>
      </c>
      <c r="D90" s="21">
        <v>1.4</v>
      </c>
      <c r="E90" s="21">
        <v>1.68</v>
      </c>
      <c r="F90" s="27">
        <v>307186</v>
      </c>
      <c r="G90" s="28">
        <v>0.16</v>
      </c>
      <c r="H90" s="23">
        <f>F90*(D90*G90+(1-G90))</f>
        <v>326845.90400000004</v>
      </c>
      <c r="I90" s="23">
        <f>F90*(E90*G90+(1-G90))</f>
        <v>340607.83679999999</v>
      </c>
      <c r="J90" s="70"/>
      <c r="K90" s="70">
        <f t="shared" si="1"/>
        <v>0</v>
      </c>
      <c r="L90" s="71"/>
      <c r="M90" s="70">
        <f t="shared" si="2"/>
        <v>0</v>
      </c>
      <c r="N90" s="70"/>
      <c r="O90" s="70">
        <f t="shared" si="3"/>
        <v>0</v>
      </c>
      <c r="P90" s="70"/>
      <c r="Q90" s="70">
        <f t="shared" si="4"/>
        <v>0</v>
      </c>
      <c r="R90" s="70"/>
      <c r="S90" s="70">
        <f t="shared" si="5"/>
        <v>0</v>
      </c>
      <c r="T90" s="72"/>
      <c r="U90" s="72"/>
      <c r="V90" s="72"/>
      <c r="W90" s="72"/>
      <c r="X90" s="72"/>
      <c r="Y90" s="72"/>
      <c r="Z90" s="70"/>
      <c r="AA90" s="70">
        <f t="shared" si="6"/>
        <v>0</v>
      </c>
      <c r="AB90" s="70"/>
      <c r="AC90" s="70">
        <f t="shared" si="7"/>
        <v>0</v>
      </c>
      <c r="AD90" s="70"/>
      <c r="AE90" s="70">
        <f t="shared" si="8"/>
        <v>0</v>
      </c>
      <c r="AF90" s="70"/>
      <c r="AG90" s="70">
        <f t="shared" si="9"/>
        <v>0</v>
      </c>
      <c r="AH90" s="70"/>
      <c r="AI90" s="70">
        <f t="shared" si="10"/>
        <v>0</v>
      </c>
      <c r="AJ90" s="70"/>
      <c r="AK90" s="70">
        <f t="shared" si="11"/>
        <v>0</v>
      </c>
      <c r="AL90" s="70"/>
      <c r="AM90" s="70">
        <f t="shared" si="12"/>
        <v>0</v>
      </c>
      <c r="AN90" s="70"/>
      <c r="AO90" s="70">
        <f t="shared" si="13"/>
        <v>0</v>
      </c>
      <c r="AP90" s="70"/>
      <c r="AQ90" s="70">
        <f t="shared" si="14"/>
        <v>0</v>
      </c>
      <c r="AR90" s="88">
        <f t="shared" si="17"/>
        <v>0</v>
      </c>
      <c r="AS90" s="89">
        <f t="shared" si="17"/>
        <v>0</v>
      </c>
    </row>
    <row r="91" spans="1:45" s="2" customFormat="1" x14ac:dyDescent="0.25">
      <c r="A91" s="19"/>
      <c r="B91" s="83"/>
      <c r="C91" s="39" t="s">
        <v>124</v>
      </c>
      <c r="D91" s="40"/>
      <c r="E91" s="40"/>
      <c r="F91" s="41"/>
      <c r="G91" s="42"/>
      <c r="H91" s="46"/>
      <c r="I91" s="46"/>
      <c r="J91" s="76"/>
      <c r="K91" s="76"/>
      <c r="L91" s="77"/>
      <c r="M91" s="76"/>
      <c r="N91" s="76"/>
      <c r="O91" s="76"/>
      <c r="P91" s="76"/>
      <c r="Q91" s="76"/>
      <c r="R91" s="76">
        <f>SUM(R92:R96)</f>
        <v>0</v>
      </c>
      <c r="S91" s="76">
        <f t="shared" ref="S91:AS91" si="32">SUM(S92:S96)</f>
        <v>0</v>
      </c>
      <c r="T91" s="78">
        <f t="shared" si="32"/>
        <v>0</v>
      </c>
      <c r="U91" s="78">
        <f t="shared" si="32"/>
        <v>0</v>
      </c>
      <c r="V91" s="78">
        <f t="shared" si="32"/>
        <v>0</v>
      </c>
      <c r="W91" s="78">
        <f t="shared" si="32"/>
        <v>0</v>
      </c>
      <c r="X91" s="78">
        <f t="shared" si="32"/>
        <v>0</v>
      </c>
      <c r="Y91" s="78">
        <f t="shared" si="32"/>
        <v>0</v>
      </c>
      <c r="Z91" s="76">
        <f t="shared" si="32"/>
        <v>0</v>
      </c>
      <c r="AA91" s="76">
        <f t="shared" si="32"/>
        <v>0</v>
      </c>
      <c r="AB91" s="76">
        <f t="shared" si="32"/>
        <v>0</v>
      </c>
      <c r="AC91" s="76">
        <f t="shared" si="32"/>
        <v>0</v>
      </c>
      <c r="AD91" s="76">
        <f t="shared" si="32"/>
        <v>0</v>
      </c>
      <c r="AE91" s="76">
        <f t="shared" si="32"/>
        <v>0</v>
      </c>
      <c r="AF91" s="76">
        <f t="shared" si="32"/>
        <v>0</v>
      </c>
      <c r="AG91" s="76">
        <f t="shared" si="32"/>
        <v>0</v>
      </c>
      <c r="AH91" s="76">
        <f t="shared" si="32"/>
        <v>0</v>
      </c>
      <c r="AI91" s="76">
        <f t="shared" si="32"/>
        <v>0</v>
      </c>
      <c r="AJ91" s="76">
        <f t="shared" si="32"/>
        <v>0</v>
      </c>
      <c r="AK91" s="76">
        <f t="shared" si="32"/>
        <v>0</v>
      </c>
      <c r="AL91" s="76">
        <f t="shared" si="32"/>
        <v>0</v>
      </c>
      <c r="AM91" s="76">
        <f t="shared" si="32"/>
        <v>0</v>
      </c>
      <c r="AN91" s="76">
        <f t="shared" si="32"/>
        <v>0</v>
      </c>
      <c r="AO91" s="76">
        <f t="shared" si="32"/>
        <v>0</v>
      </c>
      <c r="AP91" s="76">
        <f t="shared" si="32"/>
        <v>0</v>
      </c>
      <c r="AQ91" s="76">
        <f t="shared" si="32"/>
        <v>0</v>
      </c>
      <c r="AR91" s="94">
        <f t="shared" si="32"/>
        <v>0</v>
      </c>
      <c r="AS91" s="95">
        <f t="shared" si="32"/>
        <v>0</v>
      </c>
    </row>
    <row r="92" spans="1:45" s="2" customFormat="1" ht="15.75" customHeight="1" x14ac:dyDescent="0.25">
      <c r="A92" s="19">
        <v>0.25</v>
      </c>
      <c r="B92" s="152" t="s">
        <v>124</v>
      </c>
      <c r="C92" s="20" t="s">
        <v>125</v>
      </c>
      <c r="D92" s="21">
        <v>1.4</v>
      </c>
      <c r="E92" s="21">
        <v>1.68</v>
      </c>
      <c r="F92" s="27">
        <v>165709</v>
      </c>
      <c r="G92" s="28">
        <v>0.26</v>
      </c>
      <c r="H92" s="23">
        <f>F92*(D92*G92+(1-G92))</f>
        <v>182942.736</v>
      </c>
      <c r="I92" s="23">
        <f>F92*(E92*G92+(1-G92))</f>
        <v>195006.3512</v>
      </c>
      <c r="J92" s="70"/>
      <c r="K92" s="70">
        <f t="shared" si="1"/>
        <v>0</v>
      </c>
      <c r="L92" s="71"/>
      <c r="M92" s="70">
        <f t="shared" si="2"/>
        <v>0</v>
      </c>
      <c r="N92" s="70"/>
      <c r="O92" s="70">
        <f t="shared" si="3"/>
        <v>0</v>
      </c>
      <c r="P92" s="70"/>
      <c r="Q92" s="70">
        <f t="shared" si="4"/>
        <v>0</v>
      </c>
      <c r="R92" s="70"/>
      <c r="S92" s="70">
        <f t="shared" si="5"/>
        <v>0</v>
      </c>
      <c r="T92" s="72"/>
      <c r="U92" s="72"/>
      <c r="V92" s="72"/>
      <c r="W92" s="72"/>
      <c r="X92" s="72"/>
      <c r="Y92" s="72"/>
      <c r="Z92" s="70"/>
      <c r="AA92" s="70">
        <f t="shared" si="6"/>
        <v>0</v>
      </c>
      <c r="AB92" s="70"/>
      <c r="AC92" s="70">
        <f t="shared" si="7"/>
        <v>0</v>
      </c>
      <c r="AD92" s="70"/>
      <c r="AE92" s="70">
        <f t="shared" si="8"/>
        <v>0</v>
      </c>
      <c r="AF92" s="70"/>
      <c r="AG92" s="70">
        <f t="shared" si="9"/>
        <v>0</v>
      </c>
      <c r="AH92" s="70"/>
      <c r="AI92" s="70">
        <f t="shared" si="10"/>
        <v>0</v>
      </c>
      <c r="AJ92" s="70"/>
      <c r="AK92" s="70">
        <f t="shared" si="11"/>
        <v>0</v>
      </c>
      <c r="AL92" s="70"/>
      <c r="AM92" s="70">
        <f t="shared" si="12"/>
        <v>0</v>
      </c>
      <c r="AN92" s="70"/>
      <c r="AO92" s="70">
        <f t="shared" si="13"/>
        <v>0</v>
      </c>
      <c r="AP92" s="70"/>
      <c r="AQ92" s="70">
        <f t="shared" si="14"/>
        <v>0</v>
      </c>
      <c r="AR92" s="88">
        <f t="shared" si="17"/>
        <v>0</v>
      </c>
      <c r="AS92" s="89">
        <f t="shared" si="17"/>
        <v>0</v>
      </c>
    </row>
    <row r="93" spans="1:45" s="2" customFormat="1" x14ac:dyDescent="0.25">
      <c r="A93" s="19">
        <v>0.33</v>
      </c>
      <c r="B93" s="153"/>
      <c r="C93" s="20" t="s">
        <v>126</v>
      </c>
      <c r="D93" s="21">
        <v>1.4</v>
      </c>
      <c r="E93" s="21">
        <v>1.68</v>
      </c>
      <c r="F93" s="27">
        <v>339074</v>
      </c>
      <c r="G93" s="28">
        <v>0.34</v>
      </c>
      <c r="H93" s="23">
        <f>F93*(D93*G93+(1-G93))</f>
        <v>385188.06399999995</v>
      </c>
      <c r="I93" s="23">
        <f>F93*(E93*G93+(1-G93))</f>
        <v>417467.90879999998</v>
      </c>
      <c r="J93" s="70"/>
      <c r="K93" s="70">
        <f t="shared" si="1"/>
        <v>0</v>
      </c>
      <c r="L93" s="71"/>
      <c r="M93" s="70">
        <f t="shared" si="2"/>
        <v>0</v>
      </c>
      <c r="N93" s="70"/>
      <c r="O93" s="70">
        <f t="shared" si="3"/>
        <v>0</v>
      </c>
      <c r="P93" s="70"/>
      <c r="Q93" s="70">
        <f t="shared" si="4"/>
        <v>0</v>
      </c>
      <c r="R93" s="70"/>
      <c r="S93" s="70">
        <f t="shared" si="5"/>
        <v>0</v>
      </c>
      <c r="T93" s="72"/>
      <c r="U93" s="72"/>
      <c r="V93" s="72"/>
      <c r="W93" s="72"/>
      <c r="X93" s="72"/>
      <c r="Y93" s="72"/>
      <c r="Z93" s="70"/>
      <c r="AA93" s="70">
        <f t="shared" si="6"/>
        <v>0</v>
      </c>
      <c r="AB93" s="70"/>
      <c r="AC93" s="70">
        <f t="shared" si="7"/>
        <v>0</v>
      </c>
      <c r="AD93" s="70"/>
      <c r="AE93" s="70">
        <f t="shared" si="8"/>
        <v>0</v>
      </c>
      <c r="AF93" s="70"/>
      <c r="AG93" s="70">
        <f t="shared" si="9"/>
        <v>0</v>
      </c>
      <c r="AH93" s="70"/>
      <c r="AI93" s="70">
        <f t="shared" si="10"/>
        <v>0</v>
      </c>
      <c r="AJ93" s="70"/>
      <c r="AK93" s="70">
        <f t="shared" si="11"/>
        <v>0</v>
      </c>
      <c r="AL93" s="70"/>
      <c r="AM93" s="70">
        <f t="shared" si="12"/>
        <v>0</v>
      </c>
      <c r="AN93" s="70"/>
      <c r="AO93" s="70">
        <f t="shared" si="13"/>
        <v>0</v>
      </c>
      <c r="AP93" s="70"/>
      <c r="AQ93" s="70">
        <f t="shared" si="14"/>
        <v>0</v>
      </c>
      <c r="AR93" s="88">
        <f t="shared" si="17"/>
        <v>0</v>
      </c>
      <c r="AS93" s="89">
        <f t="shared" si="17"/>
        <v>0</v>
      </c>
    </row>
    <row r="94" spans="1:45" s="2" customFormat="1" x14ac:dyDescent="0.25">
      <c r="A94" s="19">
        <v>0.2</v>
      </c>
      <c r="B94" s="153"/>
      <c r="C94" s="20" t="s">
        <v>127</v>
      </c>
      <c r="D94" s="21">
        <v>1.4</v>
      </c>
      <c r="E94" s="21">
        <v>1.68</v>
      </c>
      <c r="F94" s="27">
        <v>195740</v>
      </c>
      <c r="G94" s="28">
        <v>0.24</v>
      </c>
      <c r="H94" s="23">
        <f>F94*(D94*G94+(1-G94))</f>
        <v>214531.04</v>
      </c>
      <c r="I94" s="23">
        <f>F94*(E94*G94+(1-G94))</f>
        <v>227684.76800000001</v>
      </c>
      <c r="J94" s="70"/>
      <c r="K94" s="70">
        <f t="shared" si="1"/>
        <v>0</v>
      </c>
      <c r="L94" s="71"/>
      <c r="M94" s="70">
        <f t="shared" si="2"/>
        <v>0</v>
      </c>
      <c r="N94" s="70"/>
      <c r="O94" s="70">
        <f t="shared" si="3"/>
        <v>0</v>
      </c>
      <c r="P94" s="70"/>
      <c r="Q94" s="70">
        <f t="shared" si="4"/>
        <v>0</v>
      </c>
      <c r="R94" s="70"/>
      <c r="S94" s="70">
        <f t="shared" si="5"/>
        <v>0</v>
      </c>
      <c r="T94" s="72"/>
      <c r="U94" s="72"/>
      <c r="V94" s="72"/>
      <c r="W94" s="72"/>
      <c r="X94" s="72"/>
      <c r="Y94" s="72"/>
      <c r="Z94" s="70"/>
      <c r="AA94" s="70">
        <f t="shared" si="6"/>
        <v>0</v>
      </c>
      <c r="AB94" s="70"/>
      <c r="AC94" s="70">
        <f t="shared" si="7"/>
        <v>0</v>
      </c>
      <c r="AD94" s="70"/>
      <c r="AE94" s="70">
        <f t="shared" si="8"/>
        <v>0</v>
      </c>
      <c r="AF94" s="70"/>
      <c r="AG94" s="70">
        <f t="shared" si="9"/>
        <v>0</v>
      </c>
      <c r="AH94" s="70"/>
      <c r="AI94" s="70">
        <f t="shared" si="10"/>
        <v>0</v>
      </c>
      <c r="AJ94" s="70"/>
      <c r="AK94" s="70">
        <f t="shared" si="11"/>
        <v>0</v>
      </c>
      <c r="AL94" s="70"/>
      <c r="AM94" s="70">
        <f t="shared" si="12"/>
        <v>0</v>
      </c>
      <c r="AN94" s="70"/>
      <c r="AO94" s="70">
        <f t="shared" si="13"/>
        <v>0</v>
      </c>
      <c r="AP94" s="70"/>
      <c r="AQ94" s="70">
        <f t="shared" si="14"/>
        <v>0</v>
      </c>
      <c r="AR94" s="88">
        <f t="shared" si="17"/>
        <v>0</v>
      </c>
      <c r="AS94" s="89">
        <f t="shared" si="17"/>
        <v>0</v>
      </c>
    </row>
    <row r="95" spans="1:45" s="2" customFormat="1" x14ac:dyDescent="0.25">
      <c r="A95" s="19">
        <v>0.45</v>
      </c>
      <c r="B95" s="153"/>
      <c r="C95" s="20" t="s">
        <v>128</v>
      </c>
      <c r="D95" s="21">
        <v>1.4</v>
      </c>
      <c r="E95" s="21">
        <v>1.68</v>
      </c>
      <c r="F95" s="27">
        <v>262550</v>
      </c>
      <c r="G95" s="28">
        <v>0.46</v>
      </c>
      <c r="H95" s="23">
        <f>F95*(D95*G95+(1-G95))</f>
        <v>310859.20000000007</v>
      </c>
      <c r="I95" s="23">
        <f>F95*(E95*G95+(1-G95))</f>
        <v>344675.64000000007</v>
      </c>
      <c r="J95" s="70"/>
      <c r="K95" s="70">
        <f t="shared" si="1"/>
        <v>0</v>
      </c>
      <c r="L95" s="71"/>
      <c r="M95" s="70">
        <f t="shared" si="2"/>
        <v>0</v>
      </c>
      <c r="N95" s="70"/>
      <c r="O95" s="70">
        <f t="shared" si="3"/>
        <v>0</v>
      </c>
      <c r="P95" s="70"/>
      <c r="Q95" s="70">
        <f t="shared" si="4"/>
        <v>0</v>
      </c>
      <c r="R95" s="70"/>
      <c r="S95" s="70">
        <f t="shared" si="5"/>
        <v>0</v>
      </c>
      <c r="T95" s="72"/>
      <c r="U95" s="72"/>
      <c r="V95" s="72"/>
      <c r="W95" s="72"/>
      <c r="X95" s="72"/>
      <c r="Y95" s="72"/>
      <c r="Z95" s="70"/>
      <c r="AA95" s="70">
        <f t="shared" si="6"/>
        <v>0</v>
      </c>
      <c r="AB95" s="70"/>
      <c r="AC95" s="70">
        <f t="shared" si="7"/>
        <v>0</v>
      </c>
      <c r="AD95" s="70"/>
      <c r="AE95" s="70">
        <f t="shared" si="8"/>
        <v>0</v>
      </c>
      <c r="AF95" s="70"/>
      <c r="AG95" s="70">
        <f t="shared" si="9"/>
        <v>0</v>
      </c>
      <c r="AH95" s="70"/>
      <c r="AI95" s="70">
        <f t="shared" si="10"/>
        <v>0</v>
      </c>
      <c r="AJ95" s="70"/>
      <c r="AK95" s="70">
        <f t="shared" si="11"/>
        <v>0</v>
      </c>
      <c r="AL95" s="70"/>
      <c r="AM95" s="70">
        <f t="shared" si="12"/>
        <v>0</v>
      </c>
      <c r="AN95" s="70"/>
      <c r="AO95" s="70">
        <f t="shared" si="13"/>
        <v>0</v>
      </c>
      <c r="AP95" s="70"/>
      <c r="AQ95" s="70">
        <f t="shared" si="14"/>
        <v>0</v>
      </c>
      <c r="AR95" s="88">
        <f t="shared" si="17"/>
        <v>0</v>
      </c>
      <c r="AS95" s="89">
        <f t="shared" si="17"/>
        <v>0</v>
      </c>
    </row>
    <row r="96" spans="1:45" s="2" customFormat="1" x14ac:dyDescent="0.25">
      <c r="A96" s="19">
        <v>0.09</v>
      </c>
      <c r="B96" s="153"/>
      <c r="C96" s="20" t="s">
        <v>129</v>
      </c>
      <c r="D96" s="21">
        <v>1.4</v>
      </c>
      <c r="E96" s="21">
        <v>1.68</v>
      </c>
      <c r="F96" s="27">
        <v>416620</v>
      </c>
      <c r="G96" s="28">
        <v>0.09</v>
      </c>
      <c r="H96" s="23">
        <f>F96*(D96*G96+(1-G96))</f>
        <v>431618.32</v>
      </c>
      <c r="I96" s="23">
        <f>F96*(E96*G96+(1-G96))</f>
        <v>442117.14399999997</v>
      </c>
      <c r="J96" s="70"/>
      <c r="K96" s="70">
        <f t="shared" si="1"/>
        <v>0</v>
      </c>
      <c r="L96" s="71"/>
      <c r="M96" s="70">
        <f t="shared" si="2"/>
        <v>0</v>
      </c>
      <c r="N96" s="70"/>
      <c r="O96" s="70">
        <f t="shared" si="3"/>
        <v>0</v>
      </c>
      <c r="P96" s="70"/>
      <c r="Q96" s="70">
        <f t="shared" si="4"/>
        <v>0</v>
      </c>
      <c r="R96" s="70"/>
      <c r="S96" s="70">
        <f t="shared" si="5"/>
        <v>0</v>
      </c>
      <c r="T96" s="72"/>
      <c r="U96" s="72"/>
      <c r="V96" s="72"/>
      <c r="W96" s="72"/>
      <c r="X96" s="72"/>
      <c r="Y96" s="72"/>
      <c r="Z96" s="70"/>
      <c r="AA96" s="70">
        <f t="shared" si="6"/>
        <v>0</v>
      </c>
      <c r="AB96" s="70"/>
      <c r="AC96" s="70">
        <f t="shared" si="7"/>
        <v>0</v>
      </c>
      <c r="AD96" s="70"/>
      <c r="AE96" s="70">
        <f t="shared" si="8"/>
        <v>0</v>
      </c>
      <c r="AF96" s="70"/>
      <c r="AG96" s="70">
        <f t="shared" si="9"/>
        <v>0</v>
      </c>
      <c r="AH96" s="70"/>
      <c r="AI96" s="70">
        <f t="shared" si="10"/>
        <v>0</v>
      </c>
      <c r="AJ96" s="70"/>
      <c r="AK96" s="70">
        <f t="shared" si="11"/>
        <v>0</v>
      </c>
      <c r="AL96" s="70"/>
      <c r="AM96" s="70">
        <f t="shared" si="12"/>
        <v>0</v>
      </c>
      <c r="AN96" s="70"/>
      <c r="AO96" s="70">
        <f t="shared" si="13"/>
        <v>0</v>
      </c>
      <c r="AP96" s="70"/>
      <c r="AQ96" s="70">
        <f t="shared" si="14"/>
        <v>0</v>
      </c>
      <c r="AR96" s="88">
        <f t="shared" si="17"/>
        <v>0</v>
      </c>
      <c r="AS96" s="89">
        <f t="shared" si="17"/>
        <v>0</v>
      </c>
    </row>
    <row r="97" spans="1:156" s="2" customFormat="1" x14ac:dyDescent="0.25">
      <c r="A97" s="19"/>
      <c r="B97" s="153"/>
      <c r="C97" s="29" t="s">
        <v>168</v>
      </c>
      <c r="D97" s="30">
        <v>1.4</v>
      </c>
      <c r="E97" s="30">
        <v>1.68</v>
      </c>
      <c r="F97" s="31">
        <v>343828</v>
      </c>
      <c r="G97" s="28">
        <v>0.32</v>
      </c>
      <c r="H97" s="23"/>
      <c r="I97" s="23"/>
      <c r="J97" s="70"/>
      <c r="K97" s="70"/>
      <c r="L97" s="71"/>
      <c r="M97" s="70"/>
      <c r="N97" s="70"/>
      <c r="O97" s="70"/>
      <c r="P97" s="70"/>
      <c r="Q97" s="70"/>
      <c r="R97" s="70"/>
      <c r="S97" s="70"/>
      <c r="T97" s="72"/>
      <c r="U97" s="72"/>
      <c r="V97" s="72"/>
      <c r="W97" s="72"/>
      <c r="X97" s="72"/>
      <c r="Y97" s="72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88"/>
      <c r="AS97" s="89"/>
    </row>
    <row r="98" spans="1:156" s="2" customFormat="1" x14ac:dyDescent="0.25">
      <c r="A98" s="19"/>
      <c r="B98" s="154"/>
      <c r="C98" s="29" t="s">
        <v>169</v>
      </c>
      <c r="D98" s="30">
        <v>1.4</v>
      </c>
      <c r="E98" s="30">
        <v>1.68</v>
      </c>
      <c r="F98" s="31">
        <v>340252</v>
      </c>
      <c r="G98" s="28">
        <v>0.33</v>
      </c>
      <c r="H98" s="23"/>
      <c r="I98" s="23"/>
      <c r="J98" s="70"/>
      <c r="K98" s="70"/>
      <c r="L98" s="71"/>
      <c r="M98" s="70"/>
      <c r="N98" s="70"/>
      <c r="O98" s="70"/>
      <c r="P98" s="70"/>
      <c r="Q98" s="70"/>
      <c r="R98" s="70"/>
      <c r="S98" s="70"/>
      <c r="T98" s="72"/>
      <c r="U98" s="72"/>
      <c r="V98" s="72"/>
      <c r="W98" s="72"/>
      <c r="X98" s="72"/>
      <c r="Y98" s="72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88"/>
      <c r="AS98" s="89"/>
    </row>
    <row r="99" spans="1:156" s="2" customFormat="1" x14ac:dyDescent="0.25">
      <c r="A99" s="19"/>
      <c r="B99" s="81"/>
      <c r="C99" s="39" t="s">
        <v>132</v>
      </c>
      <c r="D99" s="40"/>
      <c r="E99" s="40"/>
      <c r="F99" s="41"/>
      <c r="G99" s="42"/>
      <c r="H99" s="46"/>
      <c r="I99" s="46"/>
      <c r="J99" s="76"/>
      <c r="K99" s="76"/>
      <c r="L99" s="77"/>
      <c r="M99" s="76"/>
      <c r="N99" s="76"/>
      <c r="O99" s="76"/>
      <c r="P99" s="76"/>
      <c r="Q99" s="76"/>
      <c r="R99" s="76">
        <f>R100+R101</f>
        <v>0</v>
      </c>
      <c r="S99" s="76">
        <f t="shared" ref="S99:AS99" si="33">S100+S101</f>
        <v>0</v>
      </c>
      <c r="T99" s="78">
        <f t="shared" si="33"/>
        <v>0</v>
      </c>
      <c r="U99" s="78">
        <f t="shared" si="33"/>
        <v>0</v>
      </c>
      <c r="V99" s="78">
        <f t="shared" si="33"/>
        <v>0</v>
      </c>
      <c r="W99" s="78">
        <f t="shared" si="33"/>
        <v>0</v>
      </c>
      <c r="X99" s="78">
        <f t="shared" si="33"/>
        <v>0</v>
      </c>
      <c r="Y99" s="78">
        <f t="shared" si="33"/>
        <v>0</v>
      </c>
      <c r="Z99" s="76">
        <f t="shared" si="33"/>
        <v>0</v>
      </c>
      <c r="AA99" s="76">
        <f t="shared" si="33"/>
        <v>0</v>
      </c>
      <c r="AB99" s="76">
        <f t="shared" si="33"/>
        <v>0</v>
      </c>
      <c r="AC99" s="76">
        <f t="shared" si="33"/>
        <v>0</v>
      </c>
      <c r="AD99" s="76">
        <f t="shared" si="33"/>
        <v>0</v>
      </c>
      <c r="AE99" s="76">
        <f t="shared" si="33"/>
        <v>0</v>
      </c>
      <c r="AF99" s="76">
        <f t="shared" si="33"/>
        <v>0</v>
      </c>
      <c r="AG99" s="76">
        <f t="shared" si="33"/>
        <v>0</v>
      </c>
      <c r="AH99" s="76">
        <f t="shared" si="33"/>
        <v>0</v>
      </c>
      <c r="AI99" s="76">
        <f t="shared" si="33"/>
        <v>0</v>
      </c>
      <c r="AJ99" s="76">
        <f t="shared" si="33"/>
        <v>0</v>
      </c>
      <c r="AK99" s="76">
        <f t="shared" si="33"/>
        <v>0</v>
      </c>
      <c r="AL99" s="76">
        <f t="shared" si="33"/>
        <v>0</v>
      </c>
      <c r="AM99" s="76">
        <f t="shared" si="33"/>
        <v>0</v>
      </c>
      <c r="AN99" s="76">
        <f t="shared" si="33"/>
        <v>0</v>
      </c>
      <c r="AO99" s="76">
        <f t="shared" si="33"/>
        <v>0</v>
      </c>
      <c r="AP99" s="76">
        <f t="shared" si="33"/>
        <v>0</v>
      </c>
      <c r="AQ99" s="76">
        <f t="shared" si="33"/>
        <v>0</v>
      </c>
      <c r="AR99" s="94">
        <f t="shared" si="33"/>
        <v>0</v>
      </c>
      <c r="AS99" s="95">
        <f t="shared" si="33"/>
        <v>0</v>
      </c>
    </row>
    <row r="100" spans="1:156" s="2" customFormat="1" x14ac:dyDescent="0.25">
      <c r="A100" s="19">
        <v>0.28999999999999998</v>
      </c>
      <c r="B100" s="152" t="s">
        <v>132</v>
      </c>
      <c r="C100" s="20" t="s">
        <v>133</v>
      </c>
      <c r="D100" s="21">
        <v>1.4</v>
      </c>
      <c r="E100" s="21">
        <v>1.68</v>
      </c>
      <c r="F100" s="27">
        <v>117215</v>
      </c>
      <c r="G100" s="28">
        <v>0.3</v>
      </c>
      <c r="H100" s="23">
        <f>F100*(D100*G100+(1-G100))</f>
        <v>131280.79999999999</v>
      </c>
      <c r="I100" s="23">
        <f>F100*(E100*G100+(1-G100))</f>
        <v>141126.85999999999</v>
      </c>
      <c r="J100" s="70"/>
      <c r="K100" s="70">
        <f t="shared" si="1"/>
        <v>0</v>
      </c>
      <c r="L100" s="71"/>
      <c r="M100" s="70">
        <f t="shared" si="2"/>
        <v>0</v>
      </c>
      <c r="N100" s="70"/>
      <c r="O100" s="70">
        <f t="shared" si="3"/>
        <v>0</v>
      </c>
      <c r="P100" s="70"/>
      <c r="Q100" s="70">
        <f t="shared" si="4"/>
        <v>0</v>
      </c>
      <c r="R100" s="70"/>
      <c r="S100" s="70">
        <f t="shared" si="5"/>
        <v>0</v>
      </c>
      <c r="T100" s="72"/>
      <c r="U100" s="72"/>
      <c r="V100" s="72"/>
      <c r="W100" s="72"/>
      <c r="X100" s="72"/>
      <c r="Y100" s="72"/>
      <c r="Z100" s="70"/>
      <c r="AA100" s="70">
        <f t="shared" si="6"/>
        <v>0</v>
      </c>
      <c r="AB100" s="70"/>
      <c r="AC100" s="70">
        <f t="shared" si="7"/>
        <v>0</v>
      </c>
      <c r="AD100" s="70"/>
      <c r="AE100" s="70">
        <f t="shared" si="8"/>
        <v>0</v>
      </c>
      <c r="AF100" s="70"/>
      <c r="AG100" s="70">
        <f t="shared" si="9"/>
        <v>0</v>
      </c>
      <c r="AH100" s="70"/>
      <c r="AI100" s="70">
        <f t="shared" si="10"/>
        <v>0</v>
      </c>
      <c r="AJ100" s="70"/>
      <c r="AK100" s="70">
        <f t="shared" si="11"/>
        <v>0</v>
      </c>
      <c r="AL100" s="70"/>
      <c r="AM100" s="70">
        <f t="shared" si="12"/>
        <v>0</v>
      </c>
      <c r="AN100" s="70"/>
      <c r="AO100" s="70">
        <f t="shared" si="13"/>
        <v>0</v>
      </c>
      <c r="AP100" s="70"/>
      <c r="AQ100" s="70">
        <f t="shared" si="14"/>
        <v>0</v>
      </c>
      <c r="AR100" s="88">
        <f t="shared" si="17"/>
        <v>0</v>
      </c>
      <c r="AS100" s="89">
        <f t="shared" si="17"/>
        <v>0</v>
      </c>
    </row>
    <row r="101" spans="1:156" s="2" customFormat="1" x14ac:dyDescent="0.25">
      <c r="A101" s="19">
        <v>0.32</v>
      </c>
      <c r="B101" s="153"/>
      <c r="C101" s="20" t="s">
        <v>134</v>
      </c>
      <c r="D101" s="21">
        <v>1.4</v>
      </c>
      <c r="E101" s="21">
        <v>1.68</v>
      </c>
      <c r="F101" s="27">
        <v>172953</v>
      </c>
      <c r="G101" s="28">
        <v>0.33</v>
      </c>
      <c r="H101" s="23">
        <f>F101*(D101*G101+(1-G101))</f>
        <v>195782.79599999997</v>
      </c>
      <c r="I101" s="23">
        <f>F101*(E101*G101+(1-G101))</f>
        <v>211763.6532</v>
      </c>
      <c r="J101" s="70"/>
      <c r="K101" s="70">
        <f t="shared" si="1"/>
        <v>0</v>
      </c>
      <c r="L101" s="71"/>
      <c r="M101" s="70">
        <f t="shared" si="2"/>
        <v>0</v>
      </c>
      <c r="N101" s="70"/>
      <c r="O101" s="70">
        <f t="shared" si="3"/>
        <v>0</v>
      </c>
      <c r="P101" s="70"/>
      <c r="Q101" s="70">
        <f t="shared" si="4"/>
        <v>0</v>
      </c>
      <c r="R101" s="70"/>
      <c r="S101" s="70">
        <f t="shared" si="5"/>
        <v>0</v>
      </c>
      <c r="T101" s="72"/>
      <c r="U101" s="72"/>
      <c r="V101" s="72"/>
      <c r="W101" s="72"/>
      <c r="X101" s="72"/>
      <c r="Y101" s="72"/>
      <c r="Z101" s="70"/>
      <c r="AA101" s="70">
        <f t="shared" si="6"/>
        <v>0</v>
      </c>
      <c r="AB101" s="70"/>
      <c r="AC101" s="70">
        <f t="shared" si="7"/>
        <v>0</v>
      </c>
      <c r="AD101" s="70"/>
      <c r="AE101" s="70">
        <f t="shared" si="8"/>
        <v>0</v>
      </c>
      <c r="AF101" s="70"/>
      <c r="AG101" s="70">
        <f t="shared" si="9"/>
        <v>0</v>
      </c>
      <c r="AH101" s="70"/>
      <c r="AI101" s="70">
        <f t="shared" si="10"/>
        <v>0</v>
      </c>
      <c r="AJ101" s="70"/>
      <c r="AK101" s="70">
        <f t="shared" si="11"/>
        <v>0</v>
      </c>
      <c r="AL101" s="70"/>
      <c r="AM101" s="70">
        <f t="shared" si="12"/>
        <v>0</v>
      </c>
      <c r="AN101" s="70"/>
      <c r="AO101" s="70">
        <f t="shared" si="13"/>
        <v>0</v>
      </c>
      <c r="AP101" s="70"/>
      <c r="AQ101" s="70">
        <f t="shared" si="14"/>
        <v>0</v>
      </c>
      <c r="AR101" s="88">
        <f t="shared" si="17"/>
        <v>0</v>
      </c>
      <c r="AS101" s="89">
        <f t="shared" si="17"/>
        <v>0</v>
      </c>
    </row>
    <row r="102" spans="1:156" s="2" customFormat="1" x14ac:dyDescent="0.25">
      <c r="A102" s="19"/>
      <c r="B102" s="154"/>
      <c r="C102" s="29" t="s">
        <v>170</v>
      </c>
      <c r="D102" s="30">
        <v>1.4</v>
      </c>
      <c r="E102" s="30">
        <v>1.68</v>
      </c>
      <c r="F102" s="31">
        <v>170112</v>
      </c>
      <c r="G102" s="28">
        <v>0.38</v>
      </c>
      <c r="H102" s="23"/>
      <c r="I102" s="23"/>
      <c r="J102" s="70"/>
      <c r="K102" s="70"/>
      <c r="L102" s="71"/>
      <c r="M102" s="70"/>
      <c r="N102" s="70"/>
      <c r="O102" s="70"/>
      <c r="P102" s="70"/>
      <c r="Q102" s="70"/>
      <c r="R102" s="70"/>
      <c r="S102" s="70"/>
      <c r="T102" s="72"/>
      <c r="U102" s="72"/>
      <c r="V102" s="72"/>
      <c r="W102" s="72"/>
      <c r="X102" s="72"/>
      <c r="Y102" s="72"/>
      <c r="Z102" s="70"/>
      <c r="AA102" s="70"/>
      <c r="AB102" s="70"/>
      <c r="AC102" s="70"/>
      <c r="AD102" s="70"/>
      <c r="AE102" s="70"/>
      <c r="AF102" s="70"/>
      <c r="AG102" s="70"/>
      <c r="AH102" s="70"/>
      <c r="AI102" s="70"/>
      <c r="AJ102" s="70"/>
      <c r="AK102" s="70"/>
      <c r="AL102" s="70"/>
      <c r="AM102" s="70"/>
      <c r="AN102" s="70"/>
      <c r="AO102" s="70"/>
      <c r="AP102" s="70"/>
      <c r="AQ102" s="70"/>
      <c r="AR102" s="88"/>
      <c r="AS102" s="89"/>
    </row>
    <row r="103" spans="1:156" s="2" customFormat="1" x14ac:dyDescent="0.25">
      <c r="A103" s="19"/>
      <c r="B103" s="82"/>
      <c r="C103" s="39" t="s">
        <v>136</v>
      </c>
      <c r="D103" s="40"/>
      <c r="E103" s="40"/>
      <c r="F103" s="41"/>
      <c r="G103" s="42"/>
      <c r="H103" s="46"/>
      <c r="I103" s="46"/>
      <c r="J103" s="76"/>
      <c r="K103" s="76"/>
      <c r="L103" s="77"/>
      <c r="M103" s="76"/>
      <c r="N103" s="76"/>
      <c r="O103" s="76"/>
      <c r="P103" s="76"/>
      <c r="Q103" s="76"/>
      <c r="R103" s="76">
        <f>R104+R105</f>
        <v>0</v>
      </c>
      <c r="S103" s="76">
        <f t="shared" ref="S103:AS103" si="34">S104+S105</f>
        <v>0</v>
      </c>
      <c r="T103" s="78">
        <f t="shared" si="34"/>
        <v>0</v>
      </c>
      <c r="U103" s="78">
        <f t="shared" si="34"/>
        <v>0</v>
      </c>
      <c r="V103" s="78">
        <f t="shared" si="34"/>
        <v>0</v>
      </c>
      <c r="W103" s="78">
        <f t="shared" si="34"/>
        <v>0</v>
      </c>
      <c r="X103" s="78">
        <f t="shared" si="34"/>
        <v>0</v>
      </c>
      <c r="Y103" s="78">
        <f t="shared" si="34"/>
        <v>0</v>
      </c>
      <c r="Z103" s="76">
        <f t="shared" si="34"/>
        <v>0</v>
      </c>
      <c r="AA103" s="76">
        <f t="shared" si="34"/>
        <v>0</v>
      </c>
      <c r="AB103" s="76">
        <f t="shared" si="34"/>
        <v>0</v>
      </c>
      <c r="AC103" s="76">
        <f t="shared" si="34"/>
        <v>0</v>
      </c>
      <c r="AD103" s="76">
        <f t="shared" si="34"/>
        <v>0</v>
      </c>
      <c r="AE103" s="76">
        <f t="shared" si="34"/>
        <v>0</v>
      </c>
      <c r="AF103" s="76">
        <f t="shared" si="34"/>
        <v>0</v>
      </c>
      <c r="AG103" s="76">
        <f t="shared" si="34"/>
        <v>0</v>
      </c>
      <c r="AH103" s="76">
        <f t="shared" si="34"/>
        <v>0</v>
      </c>
      <c r="AI103" s="76">
        <f t="shared" si="34"/>
        <v>0</v>
      </c>
      <c r="AJ103" s="76">
        <f t="shared" si="34"/>
        <v>0</v>
      </c>
      <c r="AK103" s="76">
        <f t="shared" si="34"/>
        <v>0</v>
      </c>
      <c r="AL103" s="76">
        <f t="shared" si="34"/>
        <v>0</v>
      </c>
      <c r="AM103" s="76">
        <f t="shared" si="34"/>
        <v>0</v>
      </c>
      <c r="AN103" s="76">
        <f t="shared" si="34"/>
        <v>0</v>
      </c>
      <c r="AO103" s="76">
        <f t="shared" si="34"/>
        <v>0</v>
      </c>
      <c r="AP103" s="76">
        <f t="shared" si="34"/>
        <v>0</v>
      </c>
      <c r="AQ103" s="76">
        <f t="shared" si="34"/>
        <v>0</v>
      </c>
      <c r="AR103" s="94">
        <f t="shared" si="34"/>
        <v>0</v>
      </c>
      <c r="AS103" s="95">
        <f t="shared" si="34"/>
        <v>0</v>
      </c>
    </row>
    <row r="104" spans="1:156" s="2" customFormat="1" x14ac:dyDescent="0.25">
      <c r="A104" s="19">
        <v>0.2</v>
      </c>
      <c r="B104" s="152" t="s">
        <v>136</v>
      </c>
      <c r="C104" s="20" t="s">
        <v>137</v>
      </c>
      <c r="D104" s="21">
        <v>1.4</v>
      </c>
      <c r="E104" s="21">
        <v>1.68</v>
      </c>
      <c r="F104" s="47">
        <v>204581</v>
      </c>
      <c r="G104" s="28">
        <v>0.21</v>
      </c>
      <c r="H104" s="23">
        <f>F104*(D104*G104+(1-G104))</f>
        <v>221765.804</v>
      </c>
      <c r="I104" s="23">
        <f>F104*(E104*G104+(1-G104))</f>
        <v>233795.16680000001</v>
      </c>
      <c r="J104" s="90"/>
      <c r="K104" s="70">
        <f t="shared" si="1"/>
        <v>0</v>
      </c>
      <c r="L104" s="92"/>
      <c r="M104" s="70">
        <f t="shared" si="2"/>
        <v>0</v>
      </c>
      <c r="N104" s="90"/>
      <c r="O104" s="70">
        <f t="shared" si="3"/>
        <v>0</v>
      </c>
      <c r="P104" s="90"/>
      <c r="Q104" s="70">
        <f t="shared" si="4"/>
        <v>0</v>
      </c>
      <c r="R104" s="90"/>
      <c r="S104" s="70">
        <f t="shared" si="5"/>
        <v>0</v>
      </c>
      <c r="T104" s="72"/>
      <c r="U104" s="72"/>
      <c r="V104" s="72"/>
      <c r="W104" s="72"/>
      <c r="X104" s="72"/>
      <c r="Y104" s="72"/>
      <c r="Z104" s="90"/>
      <c r="AA104" s="70">
        <f t="shared" si="6"/>
        <v>0</v>
      </c>
      <c r="AB104" s="90"/>
      <c r="AC104" s="70">
        <f t="shared" si="7"/>
        <v>0</v>
      </c>
      <c r="AD104" s="90"/>
      <c r="AE104" s="70">
        <f t="shared" si="8"/>
        <v>0</v>
      </c>
      <c r="AF104" s="90"/>
      <c r="AG104" s="70">
        <f t="shared" si="9"/>
        <v>0</v>
      </c>
      <c r="AH104" s="90"/>
      <c r="AI104" s="70">
        <f t="shared" si="10"/>
        <v>0</v>
      </c>
      <c r="AJ104" s="90"/>
      <c r="AK104" s="70">
        <f t="shared" si="11"/>
        <v>0</v>
      </c>
      <c r="AL104" s="90"/>
      <c r="AM104" s="70">
        <f t="shared" si="12"/>
        <v>0</v>
      </c>
      <c r="AN104" s="90"/>
      <c r="AO104" s="70">
        <f t="shared" si="13"/>
        <v>0</v>
      </c>
      <c r="AP104" s="90"/>
      <c r="AQ104" s="70">
        <f t="shared" si="14"/>
        <v>0</v>
      </c>
      <c r="AR104" s="88">
        <f t="shared" si="17"/>
        <v>0</v>
      </c>
      <c r="AS104" s="89">
        <f t="shared" si="17"/>
        <v>0</v>
      </c>
    </row>
    <row r="105" spans="1:156" s="2" customFormat="1" x14ac:dyDescent="0.25">
      <c r="A105" s="19">
        <v>0.27</v>
      </c>
      <c r="B105" s="154"/>
      <c r="C105" s="20" t="s">
        <v>138</v>
      </c>
      <c r="D105" s="21">
        <v>1.4</v>
      </c>
      <c r="E105" s="21">
        <v>1.68</v>
      </c>
      <c r="F105" s="47">
        <v>221364</v>
      </c>
      <c r="G105" s="28">
        <v>0.28000000000000003</v>
      </c>
      <c r="H105" s="23">
        <f>F105*(D105*G105+(1-G105))</f>
        <v>246156.76800000001</v>
      </c>
      <c r="I105" s="23">
        <f>F105*(E105*G105+(1-G105))</f>
        <v>263511.70559999999</v>
      </c>
      <c r="J105" s="90"/>
      <c r="K105" s="70">
        <f t="shared" si="1"/>
        <v>0</v>
      </c>
      <c r="L105" s="92"/>
      <c r="M105" s="70">
        <f t="shared" si="2"/>
        <v>0</v>
      </c>
      <c r="N105" s="90"/>
      <c r="O105" s="70">
        <f t="shared" si="3"/>
        <v>0</v>
      </c>
      <c r="P105" s="90"/>
      <c r="Q105" s="70">
        <f t="shared" si="4"/>
        <v>0</v>
      </c>
      <c r="R105" s="90"/>
      <c r="S105" s="70">
        <f t="shared" si="5"/>
        <v>0</v>
      </c>
      <c r="T105" s="72"/>
      <c r="U105" s="72"/>
      <c r="V105" s="72"/>
      <c r="W105" s="72"/>
      <c r="X105" s="72"/>
      <c r="Y105" s="72"/>
      <c r="Z105" s="90"/>
      <c r="AA105" s="70">
        <f t="shared" si="6"/>
        <v>0</v>
      </c>
      <c r="AB105" s="90"/>
      <c r="AC105" s="70">
        <f t="shared" si="7"/>
        <v>0</v>
      </c>
      <c r="AD105" s="90"/>
      <c r="AE105" s="70">
        <f t="shared" si="8"/>
        <v>0</v>
      </c>
      <c r="AF105" s="90"/>
      <c r="AG105" s="70">
        <f t="shared" si="9"/>
        <v>0</v>
      </c>
      <c r="AH105" s="90"/>
      <c r="AI105" s="70">
        <f t="shared" si="10"/>
        <v>0</v>
      </c>
      <c r="AJ105" s="90"/>
      <c r="AK105" s="70">
        <f t="shared" si="11"/>
        <v>0</v>
      </c>
      <c r="AL105" s="90"/>
      <c r="AM105" s="70">
        <f t="shared" si="12"/>
        <v>0</v>
      </c>
      <c r="AN105" s="90"/>
      <c r="AO105" s="70">
        <f t="shared" si="13"/>
        <v>0</v>
      </c>
      <c r="AP105" s="90"/>
      <c r="AQ105" s="70">
        <f t="shared" si="14"/>
        <v>0</v>
      </c>
      <c r="AR105" s="88">
        <f t="shared" si="17"/>
        <v>0</v>
      </c>
      <c r="AS105" s="89">
        <f t="shared" si="17"/>
        <v>0</v>
      </c>
    </row>
    <row r="106" spans="1:156" s="2" customFormat="1" x14ac:dyDescent="0.25">
      <c r="A106" s="19"/>
      <c r="B106" s="83"/>
      <c r="C106" s="39" t="s">
        <v>139</v>
      </c>
      <c r="D106" s="40"/>
      <c r="E106" s="40"/>
      <c r="F106" s="52"/>
      <c r="G106" s="42"/>
      <c r="H106" s="46"/>
      <c r="I106" s="46"/>
      <c r="J106" s="98"/>
      <c r="K106" s="76"/>
      <c r="L106" s="99"/>
      <c r="M106" s="76"/>
      <c r="N106" s="98"/>
      <c r="O106" s="76"/>
      <c r="P106" s="98"/>
      <c r="Q106" s="76"/>
      <c r="R106" s="100">
        <f>R107</f>
        <v>0</v>
      </c>
      <c r="S106" s="76">
        <f t="shared" ref="S106:AS106" si="35">S107</f>
        <v>0</v>
      </c>
      <c r="T106" s="78">
        <f t="shared" si="35"/>
        <v>0</v>
      </c>
      <c r="U106" s="78">
        <f t="shared" si="35"/>
        <v>0</v>
      </c>
      <c r="V106" s="78">
        <f t="shared" si="35"/>
        <v>0</v>
      </c>
      <c r="W106" s="78">
        <f t="shared" si="35"/>
        <v>0</v>
      </c>
      <c r="X106" s="78">
        <f t="shared" si="35"/>
        <v>0</v>
      </c>
      <c r="Y106" s="78">
        <f t="shared" si="35"/>
        <v>0</v>
      </c>
      <c r="Z106" s="98">
        <f t="shared" si="35"/>
        <v>0</v>
      </c>
      <c r="AA106" s="76">
        <f t="shared" si="35"/>
        <v>0</v>
      </c>
      <c r="AB106" s="98">
        <f t="shared" si="35"/>
        <v>0</v>
      </c>
      <c r="AC106" s="76">
        <f t="shared" si="35"/>
        <v>0</v>
      </c>
      <c r="AD106" s="98">
        <f t="shared" si="35"/>
        <v>0</v>
      </c>
      <c r="AE106" s="76">
        <f t="shared" si="35"/>
        <v>0</v>
      </c>
      <c r="AF106" s="98">
        <f t="shared" si="35"/>
        <v>0</v>
      </c>
      <c r="AG106" s="76">
        <f t="shared" si="35"/>
        <v>0</v>
      </c>
      <c r="AH106" s="98">
        <f t="shared" si="35"/>
        <v>0</v>
      </c>
      <c r="AI106" s="76">
        <f t="shared" si="35"/>
        <v>0</v>
      </c>
      <c r="AJ106" s="98">
        <f t="shared" si="35"/>
        <v>0</v>
      </c>
      <c r="AK106" s="76">
        <f t="shared" si="35"/>
        <v>0</v>
      </c>
      <c r="AL106" s="98">
        <f t="shared" si="35"/>
        <v>0</v>
      </c>
      <c r="AM106" s="76">
        <f t="shared" si="35"/>
        <v>0</v>
      </c>
      <c r="AN106" s="98">
        <f t="shared" si="35"/>
        <v>0</v>
      </c>
      <c r="AO106" s="76">
        <f t="shared" si="35"/>
        <v>0</v>
      </c>
      <c r="AP106" s="98">
        <f t="shared" si="35"/>
        <v>0</v>
      </c>
      <c r="AQ106" s="76">
        <f t="shared" si="35"/>
        <v>0</v>
      </c>
      <c r="AR106" s="94">
        <f t="shared" si="35"/>
        <v>0</v>
      </c>
      <c r="AS106" s="95">
        <f t="shared" si="35"/>
        <v>0</v>
      </c>
    </row>
    <row r="107" spans="1:156" s="2" customFormat="1" ht="15" customHeight="1" x14ac:dyDescent="0.25">
      <c r="A107" s="19">
        <v>0.32</v>
      </c>
      <c r="B107" s="81" t="s">
        <v>139</v>
      </c>
      <c r="C107" s="20" t="s">
        <v>140</v>
      </c>
      <c r="D107" s="21">
        <v>1.4</v>
      </c>
      <c r="E107" s="21">
        <v>1.68</v>
      </c>
      <c r="F107" s="27">
        <v>153018</v>
      </c>
      <c r="G107" s="28">
        <v>0.33</v>
      </c>
      <c r="H107" s="23">
        <f>F107*(D107*G107+(1-G107))</f>
        <v>173216.37599999999</v>
      </c>
      <c r="I107" s="23">
        <f>F107*(E107*G107+(1-G107))</f>
        <v>187355.23919999998</v>
      </c>
      <c r="J107" s="70"/>
      <c r="K107" s="70">
        <f>J107*H107</f>
        <v>0</v>
      </c>
      <c r="L107" s="71"/>
      <c r="M107" s="70">
        <f>L107*H107</f>
        <v>0</v>
      </c>
      <c r="N107" s="70"/>
      <c r="O107" s="70">
        <f>N107*H107</f>
        <v>0</v>
      </c>
      <c r="P107" s="70"/>
      <c r="Q107" s="70">
        <f>P107*H107</f>
        <v>0</v>
      </c>
      <c r="R107" s="70"/>
      <c r="S107" s="70">
        <f>SUM(R107*H107)</f>
        <v>0</v>
      </c>
      <c r="T107" s="72"/>
      <c r="U107" s="72"/>
      <c r="V107" s="72"/>
      <c r="W107" s="72"/>
      <c r="X107" s="72"/>
      <c r="Y107" s="72"/>
      <c r="Z107" s="70"/>
      <c r="AA107" s="70">
        <f>SUM(Z107*H107)</f>
        <v>0</v>
      </c>
      <c r="AB107" s="70"/>
      <c r="AC107" s="70">
        <f>SUM(AB107*H107)</f>
        <v>0</v>
      </c>
      <c r="AD107" s="70"/>
      <c r="AE107" s="70">
        <f>AD107*H107</f>
        <v>0</v>
      </c>
      <c r="AF107" s="70"/>
      <c r="AG107" s="70">
        <f>AF107*H107</f>
        <v>0</v>
      </c>
      <c r="AH107" s="70"/>
      <c r="AI107" s="70">
        <f>AH107*H107</f>
        <v>0</v>
      </c>
      <c r="AJ107" s="70"/>
      <c r="AK107" s="70">
        <f>AJ107*I107</f>
        <v>0</v>
      </c>
      <c r="AL107" s="70"/>
      <c r="AM107" s="70">
        <f>SUM(AL107*I107)</f>
        <v>0</v>
      </c>
      <c r="AN107" s="70"/>
      <c r="AO107" s="70">
        <f>AN107*I107</f>
        <v>0</v>
      </c>
      <c r="AP107" s="70"/>
      <c r="AQ107" s="70">
        <f>AP107*I107</f>
        <v>0</v>
      </c>
      <c r="AR107" s="88">
        <f t="shared" si="17"/>
        <v>0</v>
      </c>
      <c r="AS107" s="89">
        <f t="shared" si="17"/>
        <v>0</v>
      </c>
    </row>
    <row r="108" spans="1:156" s="2" customFormat="1" x14ac:dyDescent="0.25">
      <c r="A108" s="19"/>
      <c r="B108" s="81"/>
      <c r="C108" s="39" t="s">
        <v>141</v>
      </c>
      <c r="D108" s="40"/>
      <c r="E108" s="40"/>
      <c r="F108" s="41"/>
      <c r="G108" s="42"/>
      <c r="H108" s="46"/>
      <c r="I108" s="46"/>
      <c r="J108" s="76"/>
      <c r="K108" s="76"/>
      <c r="L108" s="77"/>
      <c r="M108" s="76"/>
      <c r="N108" s="76"/>
      <c r="O108" s="76"/>
      <c r="P108" s="76"/>
      <c r="Q108" s="76"/>
      <c r="R108" s="76">
        <f>R109+R110</f>
        <v>0</v>
      </c>
      <c r="S108" s="76">
        <f t="shared" ref="S108:AQ108" si="36">S109+S110</f>
        <v>0</v>
      </c>
      <c r="T108" s="76">
        <f t="shared" si="36"/>
        <v>0</v>
      </c>
      <c r="U108" s="76">
        <f t="shared" si="36"/>
        <v>0</v>
      </c>
      <c r="V108" s="76">
        <f t="shared" si="36"/>
        <v>0</v>
      </c>
      <c r="W108" s="76">
        <f t="shared" si="36"/>
        <v>0</v>
      </c>
      <c r="X108" s="76">
        <f t="shared" si="36"/>
        <v>0</v>
      </c>
      <c r="Y108" s="76">
        <f t="shared" si="36"/>
        <v>0</v>
      </c>
      <c r="Z108" s="76">
        <f t="shared" si="36"/>
        <v>0</v>
      </c>
      <c r="AA108" s="76">
        <f t="shared" si="36"/>
        <v>0</v>
      </c>
      <c r="AB108" s="76">
        <f t="shared" si="36"/>
        <v>0</v>
      </c>
      <c r="AC108" s="76">
        <f t="shared" si="36"/>
        <v>0</v>
      </c>
      <c r="AD108" s="76">
        <f t="shared" si="36"/>
        <v>0</v>
      </c>
      <c r="AE108" s="76">
        <f t="shared" si="36"/>
        <v>0</v>
      </c>
      <c r="AF108" s="76">
        <f t="shared" si="36"/>
        <v>0</v>
      </c>
      <c r="AG108" s="76">
        <f t="shared" si="36"/>
        <v>0</v>
      </c>
      <c r="AH108" s="76">
        <f t="shared" si="36"/>
        <v>0</v>
      </c>
      <c r="AI108" s="76">
        <f t="shared" si="36"/>
        <v>0</v>
      </c>
      <c r="AJ108" s="76">
        <f t="shared" si="36"/>
        <v>0</v>
      </c>
      <c r="AK108" s="76">
        <f t="shared" si="36"/>
        <v>0</v>
      </c>
      <c r="AL108" s="76">
        <f t="shared" si="36"/>
        <v>0</v>
      </c>
      <c r="AM108" s="76">
        <f t="shared" si="36"/>
        <v>0</v>
      </c>
      <c r="AN108" s="76">
        <f t="shared" si="36"/>
        <v>38</v>
      </c>
      <c r="AO108" s="76">
        <f t="shared" si="36"/>
        <v>8811044.648</v>
      </c>
      <c r="AP108" s="76">
        <f t="shared" si="36"/>
        <v>0</v>
      </c>
      <c r="AQ108" s="76">
        <f t="shared" si="36"/>
        <v>0</v>
      </c>
      <c r="AR108" s="76"/>
      <c r="AS108" s="76"/>
    </row>
    <row r="109" spans="1:156" s="2" customFormat="1" x14ac:dyDescent="0.25">
      <c r="A109" s="19">
        <v>0.17</v>
      </c>
      <c r="B109" s="151" t="s">
        <v>141</v>
      </c>
      <c r="C109" s="20" t="s">
        <v>142</v>
      </c>
      <c r="D109" s="21">
        <v>1.4</v>
      </c>
      <c r="E109" s="21">
        <v>1.68</v>
      </c>
      <c r="F109" s="27">
        <v>228784</v>
      </c>
      <c r="G109" s="28">
        <v>0.18</v>
      </c>
      <c r="H109" s="23">
        <f>F109*(D109*G109+(1-G109))</f>
        <v>245256.448</v>
      </c>
      <c r="I109" s="23">
        <f>F109*(E109*G109+(1-G109))</f>
        <v>256787.16160000002</v>
      </c>
      <c r="J109" s="70"/>
      <c r="K109" s="70">
        <f>J109*H109</f>
        <v>0</v>
      </c>
      <c r="L109" s="71"/>
      <c r="M109" s="70">
        <f>L109*H109</f>
        <v>0</v>
      </c>
      <c r="N109" s="70"/>
      <c r="O109" s="70">
        <f>N109*H109</f>
        <v>0</v>
      </c>
      <c r="P109" s="70"/>
      <c r="Q109" s="70">
        <f>P109*H109</f>
        <v>0</v>
      </c>
      <c r="R109" s="70"/>
      <c r="S109" s="70">
        <f>SUM(R109*H109)</f>
        <v>0</v>
      </c>
      <c r="T109" s="72"/>
      <c r="U109" s="72"/>
      <c r="V109" s="72"/>
      <c r="W109" s="72"/>
      <c r="X109" s="72"/>
      <c r="Y109" s="72"/>
      <c r="Z109" s="70"/>
      <c r="AA109" s="70">
        <f>SUM(Z109*H109)</f>
        <v>0</v>
      </c>
      <c r="AB109" s="70"/>
      <c r="AC109" s="70">
        <f>SUM(AB109*H109)</f>
        <v>0</v>
      </c>
      <c r="AD109" s="70"/>
      <c r="AE109" s="70">
        <f>AD109*H109</f>
        <v>0</v>
      </c>
      <c r="AF109" s="70"/>
      <c r="AG109" s="70">
        <f>AF109*H109</f>
        <v>0</v>
      </c>
      <c r="AH109" s="70"/>
      <c r="AI109" s="70">
        <f>AH109*H109</f>
        <v>0</v>
      </c>
      <c r="AJ109" s="70"/>
      <c r="AK109" s="70">
        <f>AJ109*I109</f>
        <v>0</v>
      </c>
      <c r="AL109" s="70"/>
      <c r="AM109" s="70">
        <f>SUM(AL109*I109)</f>
        <v>0</v>
      </c>
      <c r="AN109" s="70"/>
      <c r="AO109" s="70">
        <f>AN109*I109</f>
        <v>0</v>
      </c>
      <c r="AP109" s="70"/>
      <c r="AQ109" s="70">
        <f>AP109*I109</f>
        <v>0</v>
      </c>
      <c r="AR109" s="88">
        <f>SUM(J109,L109,N109,P109,R109,T109,V109,X109,Z109,AB109,AD109,AF109,AH109,AJ109,AL109,AN109,AP109,)</f>
        <v>0</v>
      </c>
      <c r="AS109" s="88">
        <f>SUM(K109,M109,O109,Q109,S109,U109,W109,Y109,AA109,AC109,AE109,AG109,AI109,AK109,AM109,AO109,AQ109,)</f>
        <v>0</v>
      </c>
      <c r="EZ109" s="101">
        <f>SUM(J109,T109,AD109,AN109,AX109,BH109,BJ109,BL109,BN109,BX109,CH109,CR109,DB109,DL109,DV109,EF109,EP109,)</f>
        <v>0</v>
      </c>
    </row>
    <row r="110" spans="1:156" s="2" customFormat="1" x14ac:dyDescent="0.25">
      <c r="A110" s="19">
        <v>0.32</v>
      </c>
      <c r="B110" s="151"/>
      <c r="C110" s="20" t="s">
        <v>143</v>
      </c>
      <c r="D110" s="21">
        <v>1.4</v>
      </c>
      <c r="E110" s="21">
        <v>1.68</v>
      </c>
      <c r="F110" s="27">
        <v>127061</v>
      </c>
      <c r="G110" s="28">
        <v>0.33</v>
      </c>
      <c r="H110" s="23">
        <f>F110*(D110*G110+(1-G110))</f>
        <v>143833.052</v>
      </c>
      <c r="I110" s="23">
        <f>F110*(E110*G110+(1-G110))</f>
        <v>155573.4884</v>
      </c>
      <c r="J110" s="70"/>
      <c r="K110" s="70">
        <f>J110*H110</f>
        <v>0</v>
      </c>
      <c r="L110" s="71"/>
      <c r="M110" s="70">
        <f>L110*H110</f>
        <v>0</v>
      </c>
      <c r="N110" s="70"/>
      <c r="O110" s="70">
        <f>N110*H110</f>
        <v>0</v>
      </c>
      <c r="P110" s="70"/>
      <c r="Q110" s="70">
        <f>P110*H110</f>
        <v>0</v>
      </c>
      <c r="R110" s="70"/>
      <c r="S110" s="70">
        <f>SUM(R110*H110)</f>
        <v>0</v>
      </c>
      <c r="T110" s="72"/>
      <c r="U110" s="72"/>
      <c r="V110" s="72"/>
      <c r="W110" s="72"/>
      <c r="X110" s="72"/>
      <c r="Y110" s="72"/>
      <c r="Z110" s="70"/>
      <c r="AA110" s="70">
        <f>SUM(Z110*H110)</f>
        <v>0</v>
      </c>
      <c r="AB110" s="70"/>
      <c r="AC110" s="70">
        <f>SUM(AB110*H110)</f>
        <v>0</v>
      </c>
      <c r="AD110" s="70"/>
      <c r="AE110" s="70">
        <f>AD110*H110</f>
        <v>0</v>
      </c>
      <c r="AF110" s="70"/>
      <c r="AG110" s="70">
        <f>AF110*H110</f>
        <v>0</v>
      </c>
      <c r="AH110" s="70"/>
      <c r="AI110" s="70">
        <f>AH110*H110</f>
        <v>0</v>
      </c>
      <c r="AJ110" s="70"/>
      <c r="AK110" s="70">
        <f>AJ110*I110</f>
        <v>0</v>
      </c>
      <c r="AL110" s="70"/>
      <c r="AM110" s="70">
        <f>SUM(AL110*I110)</f>
        <v>0</v>
      </c>
      <c r="AN110" s="70">
        <f>'ВМП СДП'!AR111</f>
        <v>38</v>
      </c>
      <c r="AO110" s="70">
        <f>'ВМП СДП'!AS111</f>
        <v>8811044.648</v>
      </c>
      <c r="AP110" s="70"/>
      <c r="AQ110" s="70">
        <f>AP110*I110</f>
        <v>0</v>
      </c>
      <c r="AR110" s="88"/>
      <c r="AS110" s="88"/>
    </row>
    <row r="111" spans="1:156" s="5" customFormat="1" x14ac:dyDescent="0.25">
      <c r="A111" s="54"/>
      <c r="B111" s="55" t="s">
        <v>171</v>
      </c>
      <c r="C111" s="102" t="s">
        <v>145</v>
      </c>
      <c r="D111" s="102"/>
      <c r="E111" s="102"/>
      <c r="F111" s="103"/>
      <c r="G111" s="102"/>
      <c r="H111" s="102"/>
      <c r="I111" s="102"/>
      <c r="J111" s="104">
        <f>SUM(J11:J110)</f>
        <v>0</v>
      </c>
      <c r="K111" s="104">
        <f t="shared" ref="K111:Q111" si="37">SUM(K11:K110)</f>
        <v>0</v>
      </c>
      <c r="L111" s="104">
        <f t="shared" si="37"/>
        <v>0</v>
      </c>
      <c r="M111" s="104">
        <f t="shared" si="37"/>
        <v>0</v>
      </c>
      <c r="N111" s="104">
        <f t="shared" si="37"/>
        <v>0</v>
      </c>
      <c r="O111" s="104">
        <f t="shared" si="37"/>
        <v>0</v>
      </c>
      <c r="P111" s="104">
        <f t="shared" si="37"/>
        <v>0</v>
      </c>
      <c r="Q111" s="104">
        <f t="shared" si="37"/>
        <v>0</v>
      </c>
      <c r="R111" s="104">
        <f>R10+R15+R17+R20+R22+R24+R27+R34+R37+R45+R49+R54+R63+R65+R88+R91+R99+R103+R106+R108</f>
        <v>38</v>
      </c>
      <c r="S111" s="104">
        <f t="shared" ref="S111:AS111" si="38">S10+S15+S17+S20+S22+S24+S27+S34+S37+S45+S49+S54+S63+S65+S88+S91+S99+S103+S106+S108</f>
        <v>8811044.648</v>
      </c>
      <c r="T111" s="104">
        <f t="shared" si="38"/>
        <v>0</v>
      </c>
      <c r="U111" s="104">
        <f t="shared" si="38"/>
        <v>0</v>
      </c>
      <c r="V111" s="104">
        <f t="shared" si="38"/>
        <v>0</v>
      </c>
      <c r="W111" s="104">
        <f t="shared" si="38"/>
        <v>0</v>
      </c>
      <c r="X111" s="104">
        <f t="shared" si="38"/>
        <v>0</v>
      </c>
      <c r="Y111" s="104">
        <f t="shared" si="38"/>
        <v>0</v>
      </c>
      <c r="Z111" s="104">
        <f t="shared" si="38"/>
        <v>0</v>
      </c>
      <c r="AA111" s="104">
        <f t="shared" si="38"/>
        <v>0</v>
      </c>
      <c r="AB111" s="104">
        <f t="shared" si="38"/>
        <v>0</v>
      </c>
      <c r="AC111" s="104">
        <f t="shared" si="38"/>
        <v>0</v>
      </c>
      <c r="AD111" s="104">
        <f t="shared" si="38"/>
        <v>0</v>
      </c>
      <c r="AE111" s="104">
        <f t="shared" si="38"/>
        <v>0</v>
      </c>
      <c r="AF111" s="104">
        <f t="shared" si="38"/>
        <v>0</v>
      </c>
      <c r="AG111" s="104">
        <f t="shared" si="38"/>
        <v>0</v>
      </c>
      <c r="AH111" s="104">
        <f t="shared" si="38"/>
        <v>0</v>
      </c>
      <c r="AI111" s="104">
        <f t="shared" si="38"/>
        <v>0</v>
      </c>
      <c r="AJ111" s="104">
        <f t="shared" si="38"/>
        <v>0</v>
      </c>
      <c r="AK111" s="104">
        <f t="shared" si="38"/>
        <v>0</v>
      </c>
      <c r="AL111" s="104">
        <f t="shared" si="38"/>
        <v>0</v>
      </c>
      <c r="AM111" s="104">
        <f t="shared" si="38"/>
        <v>0</v>
      </c>
      <c r="AN111" s="104">
        <f t="shared" si="38"/>
        <v>38</v>
      </c>
      <c r="AO111" s="104">
        <f t="shared" si="38"/>
        <v>8811044.648</v>
      </c>
      <c r="AP111" s="104">
        <f t="shared" si="38"/>
        <v>0</v>
      </c>
      <c r="AQ111" s="104">
        <f t="shared" si="38"/>
        <v>0</v>
      </c>
      <c r="AR111" s="104">
        <f t="shared" si="38"/>
        <v>38</v>
      </c>
      <c r="AS111" s="104">
        <f t="shared" si="38"/>
        <v>8811044.648</v>
      </c>
    </row>
  </sheetData>
  <autoFilter ref="A8:AQ111"/>
  <mergeCells count="100">
    <mergeCell ref="T4:U4"/>
    <mergeCell ref="R1:S1"/>
    <mergeCell ref="R2:S2"/>
    <mergeCell ref="A4:A8"/>
    <mergeCell ref="B4:B8"/>
    <mergeCell ref="C4:C8"/>
    <mergeCell ref="D4:E4"/>
    <mergeCell ref="F4:F8"/>
    <mergeCell ref="G4:G8"/>
    <mergeCell ref="H4:H8"/>
    <mergeCell ref="I4:I8"/>
    <mergeCell ref="J4:K4"/>
    <mergeCell ref="L4:M4"/>
    <mergeCell ref="N4:O4"/>
    <mergeCell ref="P4:Q4"/>
    <mergeCell ref="R4:S4"/>
    <mergeCell ref="AR4:AS4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AN4:AO4"/>
    <mergeCell ref="AP4:AQ4"/>
    <mergeCell ref="J5:K5"/>
    <mergeCell ref="L5:M5"/>
    <mergeCell ref="N5:O5"/>
    <mergeCell ref="P5:Q5"/>
    <mergeCell ref="R5:S5"/>
    <mergeCell ref="AP5:AQ5"/>
    <mergeCell ref="AR5:AS5"/>
    <mergeCell ref="V5:W5"/>
    <mergeCell ref="X5:Y5"/>
    <mergeCell ref="Z5:AA5"/>
    <mergeCell ref="AB5:AC5"/>
    <mergeCell ref="AD5:AE5"/>
    <mergeCell ref="AF5:AG5"/>
    <mergeCell ref="P6:Q6"/>
    <mergeCell ref="AH5:AI5"/>
    <mergeCell ref="AJ5:AK5"/>
    <mergeCell ref="AL5:AM5"/>
    <mergeCell ref="AN5:AO5"/>
    <mergeCell ref="T5:U5"/>
    <mergeCell ref="T6:U6"/>
    <mergeCell ref="V6:W6"/>
    <mergeCell ref="X6:Y6"/>
    <mergeCell ref="Z6:AA6"/>
    <mergeCell ref="AB6:AC6"/>
    <mergeCell ref="AP6:AQ6"/>
    <mergeCell ref="AR6:AS6"/>
    <mergeCell ref="J7:K7"/>
    <mergeCell ref="L7:M7"/>
    <mergeCell ref="N7:O7"/>
    <mergeCell ref="P7:Q7"/>
    <mergeCell ref="R7:S7"/>
    <mergeCell ref="T7:U7"/>
    <mergeCell ref="V7:W7"/>
    <mergeCell ref="X7:Y7"/>
    <mergeCell ref="AD6:AE6"/>
    <mergeCell ref="AF6:AG6"/>
    <mergeCell ref="AH6:AI6"/>
    <mergeCell ref="AJ6:AK6"/>
    <mergeCell ref="AL6:AM6"/>
    <mergeCell ref="AN6:AO6"/>
    <mergeCell ref="AL7:AM7"/>
    <mergeCell ref="AN7:AO7"/>
    <mergeCell ref="AP7:AQ7"/>
    <mergeCell ref="AR7:AS7"/>
    <mergeCell ref="B11:B14"/>
    <mergeCell ref="Z7:AA7"/>
    <mergeCell ref="AB7:AC7"/>
    <mergeCell ref="AD7:AE7"/>
    <mergeCell ref="AF7:AG7"/>
    <mergeCell ref="AH7:AI7"/>
    <mergeCell ref="AJ7:AK7"/>
    <mergeCell ref="D6:D7"/>
    <mergeCell ref="E6:E7"/>
    <mergeCell ref="J6:K6"/>
    <mergeCell ref="L6:M6"/>
    <mergeCell ref="N6:O6"/>
    <mergeCell ref="B109:B110"/>
    <mergeCell ref="B3:S3"/>
    <mergeCell ref="B55:B62"/>
    <mergeCell ref="B66:B87"/>
    <mergeCell ref="B89:B90"/>
    <mergeCell ref="B92:B98"/>
    <mergeCell ref="B100:B102"/>
    <mergeCell ref="B104:B105"/>
    <mergeCell ref="B25:B26"/>
    <mergeCell ref="B28:B33"/>
    <mergeCell ref="B35:B36"/>
    <mergeCell ref="B38:B44"/>
    <mergeCell ref="B46:B48"/>
    <mergeCell ref="B50:B53"/>
    <mergeCell ref="B18:B19"/>
    <mergeCell ref="R6:S6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ВМП КС</vt:lpstr>
      <vt:lpstr>ВМП СДП</vt:lpstr>
      <vt:lpstr>'ВМП КС'!Заголовки_для_печати</vt:lpstr>
      <vt:lpstr>'ВМП СДП'!Заголовки_для_печати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2024-12-27T05:05:20Z</dcterms:created>
  <dcterms:modified xsi:type="dcterms:W3CDTF">2025-01-09T02:53:19Z</dcterms:modified>
</cp:coreProperties>
</file>